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vrancearo-my.sharepoint.com/personal/rali_veronica_cjvrancea_ro/Documents/Desktop/Sed 9 OCTOMBRIE/HOTARARI VERO FINAL/Hot  203 - POD DRAGOMIRA/"/>
    </mc:Choice>
  </mc:AlternateContent>
  <xr:revisionPtr revIDLastSave="13" documentId="8_{2EA1BFA7-20A3-4F10-AF03-735B8770E669}" xr6:coauthVersionLast="47" xr6:coauthVersionMax="47" xr10:uidLastSave="{4F7B265B-0935-4513-BB99-EF5685D0AD08}"/>
  <bookViews>
    <workbookView xWindow="-120" yWindow="-120" windowWidth="29040" windowHeight="15840" xr2:uid="{00000000-000D-0000-FFFF-FFFF00000000}"/>
  </bookViews>
  <sheets>
    <sheet name="Table 1" sheetId="1" r:id="rId1"/>
    <sheet name="calcul contract" sheetId="13" r:id="rId2"/>
    <sheet name="Foaie3" sheetId="12" r:id="rId3"/>
    <sheet name="dg sept" sheetId="10" r:id="rId4"/>
    <sheet name="DS1" sheetId="9" r:id="rId5"/>
    <sheet name="Foaie1" sheetId="3" r:id="rId6"/>
    <sheet name="ajustari" sheetId="4" r:id="rId7"/>
    <sheet name="aj SP1" sheetId="5" r:id="rId8"/>
    <sheet name="aj sp2" sheetId="6" r:id="rId9"/>
    <sheet name="aj sp3" sheetId="7" r:id="rId10"/>
    <sheet name="Foaie2" sheetId="8" r:id="rId11"/>
    <sheet name="aj sp6" sheetId="11" r:id="rId12"/>
  </sheets>
  <definedNames>
    <definedName name="_xlnm.Print_Area" localSheetId="0">'Table 1'!$A$1:$F$85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9" i="13" l="1"/>
  <c r="U9" i="13"/>
  <c r="V9" i="13"/>
  <c r="S9" i="13"/>
  <c r="U8" i="13"/>
  <c r="V8" i="13" s="1"/>
  <c r="U7" i="13"/>
  <c r="V7" i="13" s="1"/>
  <c r="U6" i="13"/>
  <c r="V6" i="13" s="1"/>
  <c r="F71" i="1"/>
  <c r="E33" i="13"/>
  <c r="F33" i="13"/>
  <c r="D33" i="13"/>
  <c r="C33" i="13"/>
  <c r="F32" i="13"/>
  <c r="F37" i="13"/>
  <c r="F38" i="13"/>
  <c r="F36" i="13"/>
  <c r="E38" i="13"/>
  <c r="E37" i="13"/>
  <c r="D38" i="13"/>
  <c r="D37" i="13"/>
  <c r="F31" i="13"/>
  <c r="F30" i="13"/>
  <c r="K32" i="13"/>
  <c r="F20" i="13"/>
  <c r="E20" i="13"/>
  <c r="K20" i="13"/>
  <c r="F17" i="1"/>
  <c r="D3" i="13"/>
  <c r="F3" i="13" s="1"/>
  <c r="E10" i="13"/>
  <c r="K10" i="13"/>
  <c r="D20" i="13"/>
  <c r="C20" i="13"/>
  <c r="F15" i="13"/>
  <c r="F16" i="13"/>
  <c r="F17" i="13"/>
  <c r="F18" i="13"/>
  <c r="F19" i="13"/>
  <c r="F14" i="13"/>
  <c r="E16" i="13"/>
  <c r="E17" i="13"/>
  <c r="E18" i="13"/>
  <c r="E19" i="13"/>
  <c r="E15" i="13"/>
  <c r="D14" i="13"/>
  <c r="C26" i="13"/>
  <c r="F23" i="13"/>
  <c r="F24" i="13"/>
  <c r="F25" i="13"/>
  <c r="E25" i="13"/>
  <c r="E26" i="13" s="1"/>
  <c r="D23" i="13"/>
  <c r="D24" i="13"/>
  <c r="D22" i="13"/>
  <c r="F22" i="13" s="1"/>
  <c r="D10" i="13"/>
  <c r="C10" i="13"/>
  <c r="E9" i="13"/>
  <c r="E6" i="13"/>
  <c r="F6" i="13" s="1"/>
  <c r="E7" i="13"/>
  <c r="F7" i="13" s="1"/>
  <c r="E8" i="13"/>
  <c r="F8" i="13" s="1"/>
  <c r="E5" i="13"/>
  <c r="F5" i="13" s="1"/>
  <c r="D9" i="11"/>
  <c r="C9" i="11"/>
  <c r="B9" i="11"/>
  <c r="B26" i="10"/>
  <c r="E13" i="10"/>
  <c r="D13" i="10"/>
  <c r="F11" i="10"/>
  <c r="D10" i="10"/>
  <c r="E11" i="10"/>
  <c r="C10" i="10"/>
  <c r="D9" i="10"/>
  <c r="D8" i="10"/>
  <c r="F10" i="13" l="1"/>
  <c r="D26" i="13"/>
  <c r="F26" i="13" s="1"/>
  <c r="C6" i="10"/>
  <c r="C4" i="10"/>
  <c r="D3" i="10"/>
  <c r="C3" i="10"/>
  <c r="F2" i="10"/>
  <c r="E2" i="10"/>
  <c r="K63" i="1"/>
  <c r="J64" i="1"/>
  <c r="J65" i="1" s="1"/>
  <c r="K46" i="1"/>
  <c r="K40" i="1"/>
  <c r="K22" i="1"/>
  <c r="K25" i="1"/>
  <c r="K45" i="1"/>
  <c r="K47" i="1"/>
  <c r="K48" i="1"/>
  <c r="K49" i="1"/>
  <c r="K50" i="1"/>
  <c r="K51" i="1"/>
  <c r="K53" i="1"/>
  <c r="K55" i="1"/>
  <c r="K56" i="1"/>
  <c r="K58" i="1"/>
  <c r="K62" i="1"/>
  <c r="K15" i="1"/>
  <c r="K16" i="1"/>
  <c r="K18" i="1"/>
  <c r="K19" i="1"/>
  <c r="K20" i="1"/>
  <c r="K23" i="1"/>
  <c r="K24" i="1"/>
  <c r="K26" i="1"/>
  <c r="K27" i="1"/>
  <c r="K29" i="1"/>
  <c r="K30" i="1"/>
  <c r="K31" i="1"/>
  <c r="K32" i="1"/>
  <c r="K33" i="1"/>
  <c r="K34" i="1"/>
  <c r="K35" i="1"/>
  <c r="K36" i="1"/>
  <c r="K37" i="1"/>
  <c r="K38" i="1"/>
  <c r="K42" i="1"/>
  <c r="K43" i="1"/>
  <c r="K14" i="1"/>
  <c r="Q51" i="1"/>
  <c r="E21" i="4"/>
  <c r="H21" i="4" s="1"/>
  <c r="E22" i="4"/>
  <c r="H22" i="4" s="1"/>
  <c r="E16" i="4"/>
  <c r="H16" i="4" s="1"/>
  <c r="I16" i="4" s="1"/>
  <c r="E17" i="4"/>
  <c r="H17" i="4" s="1"/>
  <c r="E18" i="4"/>
  <c r="E19" i="4"/>
  <c r="H19" i="4" s="1"/>
  <c r="E20" i="4"/>
  <c r="H20" i="4" s="1"/>
  <c r="E15" i="4"/>
  <c r="F9" i="9"/>
  <c r="F8" i="9"/>
  <c r="D10" i="9"/>
  <c r="E10" i="9"/>
  <c r="C10" i="9"/>
  <c r="D9" i="9"/>
  <c r="E9" i="9"/>
  <c r="E8" i="9"/>
  <c r="D8" i="9"/>
  <c r="D4" i="9"/>
  <c r="E4" i="9"/>
  <c r="C4" i="9"/>
  <c r="E5" i="7"/>
  <c r="G5" i="7"/>
  <c r="G4" i="7"/>
  <c r="G3" i="7"/>
  <c r="F4" i="7"/>
  <c r="F3" i="7"/>
  <c r="E4" i="7"/>
  <c r="E3" i="7"/>
  <c r="G3" i="6"/>
  <c r="F3" i="6"/>
  <c r="E3" i="6"/>
  <c r="F8" i="5"/>
  <c r="E8" i="5"/>
  <c r="G4" i="5"/>
  <c r="G5" i="5"/>
  <c r="G6" i="5"/>
  <c r="G7" i="5"/>
  <c r="G3" i="5"/>
  <c r="F4" i="5"/>
  <c r="F5" i="5"/>
  <c r="F6" i="5"/>
  <c r="F7" i="5"/>
  <c r="F3" i="5"/>
  <c r="E4" i="5"/>
  <c r="E5" i="5"/>
  <c r="E6" i="5"/>
  <c r="E7" i="5"/>
  <c r="E3" i="5"/>
  <c r="D8" i="5"/>
  <c r="E8" i="4"/>
  <c r="J8" i="4" s="1"/>
  <c r="K8" i="4" s="1"/>
  <c r="L8" i="4" s="1"/>
  <c r="M8" i="4" s="1"/>
  <c r="E7" i="4"/>
  <c r="J7" i="4" s="1"/>
  <c r="K7" i="4" s="1"/>
  <c r="L7" i="4" s="1"/>
  <c r="M7" i="4" s="1"/>
  <c r="E6" i="4"/>
  <c r="J6" i="4" s="1"/>
  <c r="K6" i="4" s="1"/>
  <c r="E5" i="4"/>
  <c r="J5" i="4" s="1"/>
  <c r="K5" i="4" s="1"/>
  <c r="E4" i="4"/>
  <c r="J4" i="4" s="1"/>
  <c r="K4" i="4" s="1"/>
  <c r="E10" i="4"/>
  <c r="J10" i="4" s="1"/>
  <c r="K10" i="4" s="1"/>
  <c r="R9" i="4"/>
  <c r="S9" i="4" s="1"/>
  <c r="E9" i="4"/>
  <c r="J9" i="4" s="1"/>
  <c r="K9" i="4" s="1"/>
  <c r="E3" i="4"/>
  <c r="L2" i="4" s="1"/>
  <c r="E62" i="1"/>
  <c r="D15" i="3"/>
  <c r="E15" i="3"/>
  <c r="C15" i="3"/>
  <c r="D12" i="3"/>
  <c r="E12" i="3" s="1"/>
  <c r="I20" i="4" l="1"/>
  <c r="I19" i="4"/>
  <c r="I21" i="4"/>
  <c r="H15" i="4"/>
  <c r="I15" i="4" s="1"/>
  <c r="I17" i="4"/>
  <c r="I22" i="4"/>
  <c r="H18" i="4"/>
  <c r="I18" i="4" s="1"/>
  <c r="G8" i="5"/>
  <c r="L10" i="4"/>
  <c r="M10" i="4" s="1"/>
  <c r="N10" i="4" s="1"/>
  <c r="L9" i="4"/>
  <c r="O9" i="4" s="1"/>
  <c r="L5" i="4"/>
  <c r="L4" i="4"/>
  <c r="M4" i="4" s="1"/>
  <c r="N4" i="4" s="1"/>
  <c r="N8" i="4"/>
  <c r="N7" i="4"/>
  <c r="J3" i="4"/>
  <c r="L6" i="4"/>
  <c r="M6" i="4" s="1"/>
  <c r="N6" i="4" s="1"/>
  <c r="D9" i="3"/>
  <c r="E9" i="3" s="1"/>
  <c r="D10" i="3"/>
  <c r="E10" i="3" s="1"/>
  <c r="D11" i="3"/>
  <c r="E11" i="3" s="1"/>
  <c r="D13" i="3"/>
  <c r="E13" i="3" s="1"/>
  <c r="D8" i="3"/>
  <c r="E8" i="3" s="1"/>
  <c r="E14" i="3"/>
  <c r="D14" i="3"/>
  <c r="D6" i="3"/>
  <c r="C6" i="3"/>
  <c r="D5" i="3"/>
  <c r="E5" i="3" s="1"/>
  <c r="D4" i="3"/>
  <c r="E4" i="3" s="1"/>
  <c r="E6" i="3" s="1"/>
  <c r="E3" i="3"/>
  <c r="D3" i="3"/>
  <c r="E63" i="1"/>
  <c r="D71" i="1"/>
  <c r="D59" i="1" s="1"/>
  <c r="F62" i="1"/>
  <c r="E56" i="1"/>
  <c r="F56" i="1" s="1"/>
  <c r="F16" i="1"/>
  <c r="E15" i="1"/>
  <c r="F15" i="1" s="1"/>
  <c r="K59" i="1" l="1"/>
  <c r="K3" i="4"/>
  <c r="L3" i="4" s="1"/>
  <c r="M3" i="4" s="1"/>
  <c r="N3" i="4" s="1"/>
  <c r="M9" i="4"/>
  <c r="N9" i="4" s="1"/>
  <c r="M5" i="4"/>
  <c r="N5" i="4" s="1"/>
  <c r="F63" i="1"/>
  <c r="D54" i="1" l="1"/>
  <c r="H16" i="1"/>
  <c r="G55" i="1"/>
  <c r="E64" i="1"/>
  <c r="F64" i="1" s="1"/>
  <c r="E57" i="1"/>
  <c r="D52" i="1"/>
  <c r="E52" i="1"/>
  <c r="F43" i="1"/>
  <c r="E42" i="1"/>
  <c r="F42" i="1" s="1"/>
  <c r="H42" i="1" s="1"/>
  <c r="F41" i="1"/>
  <c r="D40" i="1"/>
  <c r="F38" i="1"/>
  <c r="E37" i="1"/>
  <c r="E36" i="1" s="1"/>
  <c r="D36" i="1"/>
  <c r="E34" i="1"/>
  <c r="F34" i="1" s="1"/>
  <c r="E33" i="1"/>
  <c r="F33" i="1" s="1"/>
  <c r="E32" i="1"/>
  <c r="F32" i="1" s="1"/>
  <c r="E31" i="1"/>
  <c r="D28" i="1"/>
  <c r="E26" i="1"/>
  <c r="F26" i="1" s="1"/>
  <c r="E25" i="1"/>
  <c r="F25" i="1" s="1"/>
  <c r="E22" i="1"/>
  <c r="E21" i="1" s="1"/>
  <c r="D21" i="1"/>
  <c r="D17" i="1"/>
  <c r="E54" i="1" l="1"/>
  <c r="E65" i="1" s="1"/>
  <c r="D61" i="1"/>
  <c r="E14" i="1"/>
  <c r="E71" i="1" s="1"/>
  <c r="F22" i="1"/>
  <c r="F37" i="1"/>
  <c r="F36" i="1" s="1"/>
  <c r="F21" i="1"/>
  <c r="E28" i="1"/>
  <c r="F31" i="1"/>
  <c r="F28" i="1" s="1"/>
  <c r="D39" i="1"/>
  <c r="D44" i="1" s="1"/>
  <c r="E40" i="1"/>
  <c r="E39" i="1" s="1"/>
  <c r="F46" i="1"/>
  <c r="F61" i="1" l="1"/>
  <c r="K61" i="1"/>
  <c r="E17" i="1"/>
  <c r="F14" i="1"/>
  <c r="F55" i="1"/>
  <c r="F54" i="1" s="1"/>
  <c r="F59" i="1"/>
  <c r="D60" i="1"/>
  <c r="F52" i="1"/>
  <c r="H46" i="1"/>
  <c r="E44" i="1"/>
  <c r="F40" i="1"/>
  <c r="F39" i="1" s="1"/>
  <c r="F44" i="1" s="1"/>
  <c r="F60" i="1" l="1"/>
  <c r="K60" i="1"/>
  <c r="K64" i="1" s="1"/>
  <c r="L66" i="1" s="1"/>
  <c r="D57" i="1"/>
  <c r="D65" i="1" s="1"/>
  <c r="D70" i="1" s="1"/>
  <c r="E70" i="1"/>
  <c r="G57" i="1"/>
  <c r="H14" i="1"/>
  <c r="H54" i="1"/>
  <c r="H57" i="1" s="1"/>
  <c r="F57" i="1"/>
  <c r="F65" i="1" s="1"/>
  <c r="F70" i="1" s="1"/>
</calcChain>
</file>

<file path=xl/sharedStrings.xml><?xml version="1.0" encoding="utf-8"?>
<sst xmlns="http://schemas.openxmlformats.org/spreadsheetml/2006/main" count="328" uniqueCount="258">
  <si>
    <t xml:space="preserve">ROMÂNIA                                                                                              </t>
  </si>
  <si>
    <t>JUDEȚUL VRANCEA</t>
  </si>
  <si>
    <t>Președintele</t>
  </si>
  <si>
    <t>Consiliului Județean Vrancea</t>
  </si>
  <si>
    <t>Secretar general al județului</t>
  </si>
  <si>
    <t>Raluca Dan</t>
  </si>
  <si>
    <t>Valoare                (fara TVA)</t>
  </si>
  <si>
    <t>Valoare inclusiv TVA</t>
  </si>
  <si>
    <t>Documentatii - suport si cheltuieli pentru obtinerea de avize, acorduri si autorizatii</t>
  </si>
  <si>
    <t>ANEXA nr. 1</t>
  </si>
  <si>
    <t>1.1</t>
  </si>
  <si>
    <t>1.2</t>
  </si>
  <si>
    <t>1.3</t>
  </si>
  <si>
    <t>1.4</t>
  </si>
  <si>
    <t>3.1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</si>
  <si>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</si>
  <si>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</si>
  <si>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</si>
  <si>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</si>
  <si>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</si>
  <si>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</si>
  <si>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</si>
  <si>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</si>
  <si>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</si>
  <si>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</si>
  <si>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</si>
  <si>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</si>
  <si>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</si>
  <si>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</si>
  <si>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</si>
  <si>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</si>
  <si>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</si>
  <si>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</si>
  <si>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3.2</t>
  </si>
  <si>
    <t>Denumirea capitolelor și subcapitolelor de cheltuieli</t>
  </si>
  <si>
    <t>Obținerea terenului</t>
  </si>
  <si>
    <t>TVA</t>
  </si>
  <si>
    <t>Nr. Crt.</t>
  </si>
  <si>
    <t>lei</t>
  </si>
  <si>
    <t>Amenajarea terenului</t>
  </si>
  <si>
    <t>Total capitol 1</t>
  </si>
  <si>
    <t>Total capitol 2</t>
  </si>
  <si>
    <t>Studii</t>
  </si>
  <si>
    <t>Proiectare</t>
  </si>
  <si>
    <t>Total capitol 3</t>
  </si>
  <si>
    <t>Active necorporale</t>
  </si>
  <si>
    <t>Total capitol 4</t>
  </si>
  <si>
    <t>Comisioane, cote, taxe, costul creditului</t>
  </si>
  <si>
    <t>Total capitol 5</t>
  </si>
  <si>
    <t>Pregatirea personalului de exploatare</t>
  </si>
  <si>
    <t>Total capitol 6</t>
  </si>
  <si>
    <t>TOTAL GENERAL</t>
  </si>
  <si>
    <t>Beneficiar/Investitor</t>
  </si>
  <si>
    <r>
      <t xml:space="preserve">CONSILIUL JUDEȚEAN  </t>
    </r>
    <r>
      <rPr>
        <b/>
        <i/>
        <sz val="12"/>
        <color rgb="FF000000"/>
        <rFont val="Times New Roman"/>
        <family val="1"/>
        <charset val="238"/>
      </rPr>
      <t xml:space="preserve">                                                                      </t>
    </r>
    <r>
      <rPr>
        <b/>
        <sz val="12"/>
        <color rgb="FF000000"/>
        <rFont val="Times New Roman"/>
        <family val="1"/>
        <charset val="238"/>
      </rPr>
      <t xml:space="preserve">                                                                   </t>
    </r>
  </si>
  <si>
    <t>Amenajări pentru protecția mediului și aducerea terenului la starea inițială</t>
  </si>
  <si>
    <t>Cheltuieli pentru relocarea/protecția utilităților</t>
  </si>
  <si>
    <t>CAPITOLUL 2
Cheltuieli pentru asigurarea utilităților necesare obiectivului de investiții</t>
  </si>
  <si>
    <t>Certificarea performanței energetice și auditul energetic al clădirilor</t>
  </si>
  <si>
    <t>Organizarea procedurilor de achiziție</t>
  </si>
  <si>
    <t>Consultanță</t>
  </si>
  <si>
    <t>Asistență tehnică</t>
  </si>
  <si>
    <t>CAPITOLUL 4
Cheltuieli pentru investiția de bază</t>
  </si>
  <si>
    <t>Construcții și instalații</t>
  </si>
  <si>
    <t>Montaj utilaje, echipamente tehnologice și funcționale</t>
  </si>
  <si>
    <t>Expertizare tehnică</t>
  </si>
  <si>
    <t>Utilaje, echipamente tehnologice și funcționale care necesită montaj</t>
  </si>
  <si>
    <t>Utilaje, echipamente tehnologice și funcționale care nu necesită montaj
si echipamente de transport</t>
  </si>
  <si>
    <t>Dotări</t>
  </si>
  <si>
    <t>Organizare de șantier</t>
  </si>
  <si>
    <t>Cheltuieli diverse și neprevăzute</t>
  </si>
  <si>
    <t>Cheltuieli pentru informare și publicitate</t>
  </si>
  <si>
    <t>CAPITOLUL 6
Cheltuieli pentru probe tehnologice și teste</t>
  </si>
  <si>
    <t>Probe tehnologice și teste</t>
  </si>
  <si>
    <t>CAPITOLUL 3  
Cheltuieli pentru proiectare și asistență tehnică</t>
  </si>
  <si>
    <t>CAPITOLUL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Cheltuieli pentru obținerea și amenajarea terenului</t>
  </si>
  <si>
    <t>U.A.T. JUDETUL VRANCEA</t>
  </si>
  <si>
    <t>Nicușor HALICI</t>
  </si>
  <si>
    <t>NordestMedia</t>
  </si>
  <si>
    <t>cap. 5.4</t>
  </si>
  <si>
    <t>cap. 5.2.5</t>
  </si>
  <si>
    <t>SDEE+CUP+SGA+APM+IPJ</t>
  </si>
  <si>
    <t>APM</t>
  </si>
  <si>
    <t>SGA</t>
  </si>
  <si>
    <t>CUP</t>
  </si>
  <si>
    <t>IPJ</t>
  </si>
  <si>
    <t>SDEE</t>
  </si>
  <si>
    <t>demolare pod</t>
  </si>
  <si>
    <t>indirecte</t>
  </si>
  <si>
    <t>profit</t>
  </si>
  <si>
    <t>suprastructura</t>
  </si>
  <si>
    <t>organizare santier</t>
  </si>
  <si>
    <t>conexe</t>
  </si>
  <si>
    <t>fara pr+ind</t>
  </si>
  <si>
    <t>aj.</t>
  </si>
  <si>
    <t>pr+ind</t>
  </si>
  <si>
    <t>tva</t>
  </si>
  <si>
    <t>total fara TVA</t>
  </si>
  <si>
    <t>total cu TVA</t>
  </si>
  <si>
    <t>aj cu tva</t>
  </si>
  <si>
    <t>am. Albie</t>
  </si>
  <si>
    <t>sp1</t>
  </si>
  <si>
    <t>sp2</t>
  </si>
  <si>
    <t>infra</t>
  </si>
  <si>
    <t>sp3</t>
  </si>
  <si>
    <t>supra</t>
  </si>
  <si>
    <t>ajustare</t>
  </si>
  <si>
    <t>aj+pr/ind</t>
  </si>
  <si>
    <t>cap. 5.1.2</t>
  </si>
  <si>
    <t>cap. 5.1.1</t>
  </si>
  <si>
    <t>cap. 1</t>
  </si>
  <si>
    <t>DJ</t>
  </si>
  <si>
    <t>UAT</t>
  </si>
  <si>
    <t>IE</t>
  </si>
  <si>
    <t>Observatii</t>
  </si>
  <si>
    <t>DJ 252</t>
  </si>
  <si>
    <t>Ploscuteni</t>
  </si>
  <si>
    <t>Tronson lipsa DN11A spre limita UAT/ Judet Galati</t>
  </si>
  <si>
    <t>Homocea</t>
  </si>
  <si>
    <t>DJ 202F</t>
  </si>
  <si>
    <t>Ciorasti</t>
  </si>
  <si>
    <t>Lipsa Tronson pe UAT Sihlea, limita cu UAT Balesti pana capat final in UAT Gugesti</t>
  </si>
  <si>
    <t>Balesti</t>
  </si>
  <si>
    <t>DJ 204D</t>
  </si>
  <si>
    <t>Maicanesti</t>
  </si>
  <si>
    <t>Măicanesti are intabulat peste traseul DJ-ului</t>
  </si>
  <si>
    <t>Vulturu</t>
  </si>
  <si>
    <t>Suraia</t>
  </si>
  <si>
    <t>Focsani</t>
  </si>
  <si>
    <t>DJ 204G</t>
  </si>
  <si>
    <t>Vanatori</t>
  </si>
  <si>
    <t>Tronson Botarlau Gologanu neintabulat</t>
  </si>
  <si>
    <t>Biliesti</t>
  </si>
  <si>
    <t>DJ 204E</t>
  </si>
  <si>
    <t>Panciu si-a intabulat un sector de drum</t>
  </si>
  <si>
    <t>Garoafa</t>
  </si>
  <si>
    <t>Marasesti</t>
  </si>
  <si>
    <t>54630, 54703, 54698</t>
  </si>
  <si>
    <t>Panciu</t>
  </si>
  <si>
    <t>DJ 205R</t>
  </si>
  <si>
    <t>Poiana Cristei</t>
  </si>
  <si>
    <t>Pe drumul județean 205 R, pe raza UAT Poiana Cristei se termină cu CF nr.51206- mai este necesară și intabularea porțiunii libere, care continuă drumul. O situație asemănătoare, s-a constatat și pe raza comunei Gologanu, pentru care nu există nicio carte funciară intabulată ultima carte care încheie drumul județean 205 R fiind pe raza Comunei Slobozia Ciorăști, CF nr.55946. Lipsa intabulare intre IE 51206 si 51204 UAT Poiana Cristei</t>
  </si>
  <si>
    <t>Cotesti</t>
  </si>
  <si>
    <t>Golesti</t>
  </si>
  <si>
    <t>Slobozia Ciorasti</t>
  </si>
  <si>
    <t>Pe drumul județean 205 S pe raza UAT Vârteșcoiu în domeniul public avem intabulate două cărți funciare nr. 53463 și nr. 53461. După cartea funciară nr.53463 urmează o porțiune neintabulată iar legătura între cele două cărți funciare de pe raza comunei nu este continuă.</t>
  </si>
  <si>
    <t> Pe raza UAT Câmpineanca avem în domeniul public două cărți funciare nr. 54884 și nr. 54889. Legătura dintre cele două cărți funciare o face un pod peste râul Milcov, cu nr.cadastral 57990-C1, pod care nu este în proprietatea Județului Vrancea el fiind intabulat la UAT Câmpineanca.</t>
  </si>
  <si>
    <t> Pe raza UAT Focșani drumul județean nu are intabulat nicio porțiune.</t>
  </si>
  <si>
    <t>Cîmpineanca</t>
  </si>
  <si>
    <t>Vîrteșcoiu</t>
  </si>
  <si>
    <t>D.J. 205S</t>
  </si>
  <si>
    <t>DJ 205H</t>
  </si>
  <si>
    <t>Primaria Panciu are o suprafata de drum intabulata la ei cu tot cu blocuri si trotuare. Au facut investitie.</t>
  </si>
  <si>
    <t>Movilita</t>
  </si>
  <si>
    <t>Paunesti</t>
  </si>
  <si>
    <t>Pufesti</t>
  </si>
  <si>
    <t>DJ 204F</t>
  </si>
  <si>
    <t>Lipsa Intabulari intre IE 52841 si IE 53864, plus DJ-ul partial intabulat de primaria Gugesti IE 54632</t>
  </si>
  <si>
    <t>Gugesti</t>
  </si>
  <si>
    <t>DJ 205I</t>
  </si>
  <si>
    <t>Lipsa Intabulari.</t>
  </si>
  <si>
    <t>DJ 205L</t>
  </si>
  <si>
    <t>Negrilești</t>
  </si>
  <si>
    <t>Vrâncioaia</t>
  </si>
  <si>
    <t>Tulnici</t>
  </si>
  <si>
    <t>Păulești</t>
  </si>
  <si>
    <t>Soveja</t>
  </si>
  <si>
    <r>
      <t>50872, 50873,50874, 50875, 50876, 50877, 50878, 50879, 50880, 50881, 50882, 50883, 50884, 50885, 50886 50887, 50888, 50889, 50890, 50891, 50892, 50797, 50798</t>
    </r>
    <r>
      <rPr>
        <u/>
        <sz val="12"/>
        <color rgb="FF000000"/>
        <rFont val="Aptos"/>
        <family val="2"/>
      </rPr>
      <t xml:space="preserve"> </t>
    </r>
    <r>
      <rPr>
        <sz val="12"/>
        <color rgb="FF000000"/>
        <rFont val="Aptos"/>
        <family val="2"/>
      </rPr>
      <t>UAT Negrilești</t>
    </r>
  </si>
  <si>
    <t>50952, 50954, 50956, 50957, 50958, 50959, 50960, 50955, 51211, 51213, 51216 , 51209, 51214, 51215 UAT Vrâncioaia</t>
  </si>
  <si>
    <t>55346, 55507 UAT Tulnici</t>
  </si>
  <si>
    <t>50425 UAT Păulești</t>
  </si>
  <si>
    <t>52014,52015, 52016, 52017, 52018, 52019, 52020, 52382, 52383, 52384 Soveja</t>
  </si>
  <si>
    <t>Porțiuni de drum neintabulate sau intabulate de primaria Soveja</t>
  </si>
  <si>
    <t>cap. 4</t>
  </si>
  <si>
    <t>initial</t>
  </si>
  <si>
    <t>disp</t>
  </si>
  <si>
    <t>NCS</t>
  </si>
  <si>
    <t>NR</t>
  </si>
  <si>
    <t>fara TVA</t>
  </si>
  <si>
    <t>total</t>
  </si>
  <si>
    <t>ajustari</t>
  </si>
  <si>
    <t>diferente ajustari</t>
  </si>
  <si>
    <t>oferta</t>
  </si>
  <si>
    <t>dif fara TVA</t>
  </si>
  <si>
    <r>
      <rPr>
        <b/>
        <sz val="11"/>
        <color theme="1"/>
        <rFont val="Aptos"/>
        <family val="2"/>
      </rPr>
      <t xml:space="preserve">3.1.1. </t>
    </r>
    <r>
      <rPr>
        <sz val="11"/>
        <color theme="1"/>
        <rFont val="Aptos"/>
        <family val="2"/>
      </rPr>
      <t>Studii de teren</t>
    </r>
  </si>
  <si>
    <r>
      <rPr>
        <b/>
        <sz val="11"/>
        <color theme="1"/>
        <rFont val="Aptos"/>
        <family val="2"/>
      </rPr>
      <t xml:space="preserve">3.1.2. </t>
    </r>
    <r>
      <rPr>
        <sz val="11"/>
        <color theme="1"/>
        <rFont val="Aptos"/>
        <family val="2"/>
      </rPr>
      <t>Raport privind impactul asupra mediului</t>
    </r>
  </si>
  <si>
    <r>
      <rPr>
        <b/>
        <sz val="11"/>
        <color theme="1"/>
        <rFont val="Aptos"/>
        <family val="2"/>
      </rPr>
      <t xml:space="preserve">3.1.3. </t>
    </r>
    <r>
      <rPr>
        <sz val="11"/>
        <color theme="1"/>
        <rFont val="Aptos"/>
        <family val="2"/>
      </rPr>
      <t>Alte studii specifice</t>
    </r>
  </si>
  <si>
    <r>
      <rPr>
        <b/>
        <sz val="11"/>
        <color theme="1"/>
        <rFont val="Aptos"/>
        <family val="2"/>
      </rPr>
      <t xml:space="preserve">3.5.1. </t>
    </r>
    <r>
      <rPr>
        <sz val="11"/>
        <color theme="1"/>
        <rFont val="Aptos"/>
        <family val="2"/>
      </rPr>
      <t>Tema de proiectare</t>
    </r>
  </si>
  <si>
    <r>
      <rPr>
        <b/>
        <sz val="11"/>
        <color theme="1"/>
        <rFont val="Aptos"/>
        <family val="2"/>
      </rPr>
      <t xml:space="preserve">3.5.2. </t>
    </r>
    <r>
      <rPr>
        <sz val="11"/>
        <color theme="1"/>
        <rFont val="Aptos"/>
        <family val="2"/>
      </rPr>
      <t>Studiu de prefezabilitate</t>
    </r>
  </si>
  <si>
    <r>
      <rPr>
        <b/>
        <sz val="11"/>
        <color theme="1"/>
        <rFont val="Aptos"/>
        <family val="2"/>
      </rPr>
      <t xml:space="preserve">3.5.3. </t>
    </r>
    <r>
      <rPr>
        <sz val="11"/>
        <color theme="1"/>
        <rFont val="Aptos"/>
        <family val="2"/>
      </rPr>
      <t>Studiu de fezabilitate/documentație de avizare a lucrărilor de
intervenții și deviz general</t>
    </r>
  </si>
  <si>
    <r>
      <rPr>
        <b/>
        <sz val="11"/>
        <color theme="1"/>
        <rFont val="Aptos"/>
        <family val="2"/>
      </rPr>
      <t xml:space="preserve">3.5.4. </t>
    </r>
    <r>
      <rPr>
        <sz val="11"/>
        <color theme="1"/>
        <rFont val="Aptos"/>
        <family val="2"/>
      </rPr>
      <t>Documentatiile tehnice necesare în vederea obținerii
avizelor/acordurilor/autorizațiilor</t>
    </r>
  </si>
  <si>
    <r>
      <rPr>
        <b/>
        <sz val="11"/>
        <color theme="1"/>
        <rFont val="Aptos"/>
        <family val="2"/>
      </rPr>
      <t xml:space="preserve">3.5.5. </t>
    </r>
    <r>
      <rPr>
        <sz val="11"/>
        <color theme="1"/>
        <rFont val="Aptos"/>
        <family val="2"/>
      </rPr>
      <t>Verificarea tehnica de calitate a proiectului tehnic si a detalilor de
executie</t>
    </r>
  </si>
  <si>
    <r>
      <rPr>
        <b/>
        <sz val="11"/>
        <color theme="1"/>
        <rFont val="Aptos"/>
        <family val="2"/>
      </rPr>
      <t xml:space="preserve">3.5.6. </t>
    </r>
    <r>
      <rPr>
        <sz val="11"/>
        <color theme="1"/>
        <rFont val="Aptos"/>
        <family val="2"/>
      </rPr>
      <t>Proiect tehnic și detalii de execuție</t>
    </r>
  </si>
  <si>
    <r>
      <rPr>
        <b/>
        <sz val="11"/>
        <color theme="1"/>
        <rFont val="Aptos"/>
        <family val="2"/>
      </rPr>
      <t xml:space="preserve">3.7.1. </t>
    </r>
    <r>
      <rPr>
        <sz val="11"/>
        <color theme="1"/>
        <rFont val="Aptos"/>
        <family val="2"/>
      </rPr>
      <t>Managementul de proiect pentru obiectivul de investiții</t>
    </r>
  </si>
  <si>
    <r>
      <rPr>
        <b/>
        <sz val="11"/>
        <color theme="1"/>
        <rFont val="Aptos"/>
        <family val="2"/>
      </rPr>
      <t xml:space="preserve">3.7.2. </t>
    </r>
    <r>
      <rPr>
        <sz val="11"/>
        <color theme="1"/>
        <rFont val="Aptos"/>
        <family val="2"/>
      </rPr>
      <t>Auditul financiar</t>
    </r>
  </si>
  <si>
    <r>
      <rPr>
        <b/>
        <sz val="11"/>
        <color theme="1"/>
        <rFont val="Aptos"/>
        <family val="2"/>
      </rPr>
      <t xml:space="preserve">3.8.1. </t>
    </r>
    <r>
      <rPr>
        <sz val="11"/>
        <color theme="1"/>
        <rFont val="Aptos"/>
        <family val="2"/>
      </rPr>
      <t>Asistența tehnică din partea proiectantului</t>
    </r>
  </si>
  <si>
    <r>
      <rPr>
        <b/>
        <sz val="11"/>
        <color theme="1"/>
        <rFont val="Aptos"/>
        <family val="2"/>
      </rPr>
      <t xml:space="preserve">3.8.1.1. </t>
    </r>
    <r>
      <rPr>
        <sz val="11"/>
        <color theme="1"/>
        <rFont val="Aptos"/>
        <family val="2"/>
      </rPr>
      <t>pe perioada de execuție a lucrărilor</t>
    </r>
  </si>
  <si>
    <r>
      <rPr>
        <b/>
        <sz val="11"/>
        <color theme="1"/>
        <rFont val="Aptos"/>
        <family val="2"/>
      </rPr>
      <t xml:space="preserve">3.8.1.2. </t>
    </r>
    <r>
      <rPr>
        <sz val="11"/>
        <color theme="1"/>
        <rFont val="Aptos"/>
        <family val="2"/>
      </rPr>
      <t>pentru participarea proiectantului la fazele incluse în programul
de control al lucrărilor de execuție, avizat da către Inspectoratul de Stat în Construcții</t>
    </r>
  </si>
  <si>
    <r>
      <rPr>
        <b/>
        <sz val="11"/>
        <color theme="1"/>
        <rFont val="Aptos"/>
        <family val="2"/>
      </rPr>
      <t xml:space="preserve">3.8.2. </t>
    </r>
    <r>
      <rPr>
        <sz val="11"/>
        <color theme="1"/>
        <rFont val="Aptos"/>
        <family val="2"/>
      </rPr>
      <t>Dirigenție de șantier</t>
    </r>
  </si>
  <si>
    <t>CAPITOLUL 5
Alte cheltuieli</t>
  </si>
  <si>
    <r>
      <rPr>
        <b/>
        <sz val="11"/>
        <color theme="1"/>
        <rFont val="Aptos"/>
        <family val="2"/>
      </rPr>
      <t xml:space="preserve">5.1.1. </t>
    </r>
    <r>
      <rPr>
        <sz val="11"/>
        <color theme="1"/>
        <rFont val="Aptos"/>
        <family val="2"/>
      </rPr>
      <t>Lucrari de construcții și instalații aferente organizării de șantier</t>
    </r>
  </si>
  <si>
    <r>
      <rPr>
        <b/>
        <sz val="11"/>
        <color theme="1"/>
        <rFont val="Aptos"/>
        <family val="2"/>
      </rPr>
      <t xml:space="preserve">5.1.2. </t>
    </r>
    <r>
      <rPr>
        <sz val="11"/>
        <color theme="1"/>
        <rFont val="Aptos"/>
        <family val="2"/>
      </rPr>
      <t>Cheltuieli conexe organizării de șantier</t>
    </r>
  </si>
  <si>
    <r>
      <rPr>
        <b/>
        <sz val="11"/>
        <color theme="1"/>
        <rFont val="Aptos"/>
        <family val="2"/>
      </rPr>
      <t xml:space="preserve">5.2.1. </t>
    </r>
    <r>
      <rPr>
        <sz val="11"/>
        <color theme="1"/>
        <rFont val="Aptos"/>
        <family val="2"/>
      </rPr>
      <t>Comisioanele și dobânzile aferente creditului băncii finanțatoare</t>
    </r>
  </si>
  <si>
    <r>
      <rPr>
        <b/>
        <sz val="11"/>
        <color theme="1"/>
        <rFont val="Aptos"/>
        <family val="2"/>
      </rPr>
      <t xml:space="preserve">5.2.2. </t>
    </r>
    <r>
      <rPr>
        <sz val="11"/>
        <color theme="1"/>
        <rFont val="Aptos"/>
        <family val="2"/>
      </rPr>
      <t>Cota aferentă ISC pentru controlul calității lucrărilor de construcții (0,5%)</t>
    </r>
  </si>
  <si>
    <r>
      <rPr>
        <b/>
        <sz val="11"/>
        <color theme="1"/>
        <rFont val="Aptos"/>
        <family val="2"/>
      </rPr>
      <t xml:space="preserve">5.2.3. </t>
    </r>
    <r>
      <rPr>
        <sz val="11"/>
        <color theme="1"/>
        <rFont val="Aptos"/>
        <family val="2"/>
      </rPr>
      <t>Cota aferentă ISC pentru controlul statului în amenajarea
teritoriului, urbanism și pentru autorizarea lucrărilor de construcții (0,1%)</t>
    </r>
  </si>
  <si>
    <r>
      <rPr>
        <b/>
        <sz val="11"/>
        <color theme="1"/>
        <rFont val="Aptos"/>
        <family val="2"/>
      </rPr>
      <t xml:space="preserve">5.2.4. </t>
    </r>
    <r>
      <rPr>
        <sz val="11"/>
        <color theme="1"/>
        <rFont val="Aptos"/>
        <family val="2"/>
      </rPr>
      <t>Cota aferentă Casei Sociale a Constructorilor - CSC (0,5%)</t>
    </r>
  </si>
  <si>
    <r>
      <rPr>
        <b/>
        <sz val="11"/>
        <color theme="1"/>
        <rFont val="Aptos"/>
        <family val="2"/>
      </rPr>
      <t xml:space="preserve">5.2.5. </t>
    </r>
    <r>
      <rPr>
        <sz val="11"/>
        <color theme="1"/>
        <rFont val="Aptos"/>
        <family val="2"/>
      </rPr>
      <t>Taxe pentru acorduri, avize conforme și autorizația de construire/desființare</t>
    </r>
  </si>
  <si>
    <r>
      <t xml:space="preserve">din care: </t>
    </r>
    <r>
      <rPr>
        <b/>
        <sz val="11"/>
        <color theme="1"/>
        <rFont val="Aptos"/>
        <family val="2"/>
      </rPr>
      <t xml:space="preserve">C + M </t>
    </r>
    <r>
      <rPr>
        <sz val="11"/>
        <color theme="1"/>
        <rFont val="Aptos"/>
        <family val="2"/>
      </rPr>
      <t>(1.2 + 1.3 + 1.4 + 2 + 4.1 + 4.2 + 5.1.1)</t>
    </r>
  </si>
  <si>
    <r>
      <t xml:space="preserve">Actualizarea Devizului General, pentru obiectivul de investiții </t>
    </r>
    <r>
      <rPr>
        <b/>
        <i/>
        <sz val="14"/>
        <color theme="1"/>
        <rFont val="Aptos"/>
        <family val="2"/>
      </rPr>
      <t>„Reabilitare pod din beton armat pe DJ 205L, peste pârâul Dragomira, comuna Soveja”</t>
    </r>
  </si>
  <si>
    <t>relocare utilitati</t>
  </si>
  <si>
    <t>realizat sp4 (19%)</t>
  </si>
  <si>
    <t>realizat sp 6(21%)</t>
  </si>
  <si>
    <t>sp4 TVA</t>
  </si>
  <si>
    <t>sp6 tva</t>
  </si>
  <si>
    <t>cu TVA</t>
  </si>
  <si>
    <t>cap. 1.4</t>
  </si>
  <si>
    <t>cap 3.8.2 dirigentie</t>
  </si>
  <si>
    <t>fara tva</t>
  </si>
  <si>
    <t>rest dirig.</t>
  </si>
  <si>
    <t>TVA dirig.</t>
  </si>
  <si>
    <t>cap. 3.8.1.1</t>
  </si>
  <si>
    <t>sl04</t>
  </si>
  <si>
    <t>total SL04 (C+M)</t>
  </si>
  <si>
    <t>ind</t>
  </si>
  <si>
    <t>pr</t>
  </si>
  <si>
    <t>tva 19%</t>
  </si>
  <si>
    <t>tva 21%</t>
  </si>
  <si>
    <t>rest</t>
  </si>
  <si>
    <t>aj. SP4</t>
  </si>
  <si>
    <t>aj. SP5</t>
  </si>
  <si>
    <t>aj. SP6</t>
  </si>
  <si>
    <t>rest executat</t>
  </si>
  <si>
    <t>aj. Finala</t>
  </si>
  <si>
    <t>val. contract cf. AA</t>
  </si>
  <si>
    <t>executat. la sf. iulie+AT</t>
  </si>
  <si>
    <t>Valoare contract totala</t>
  </si>
  <si>
    <t>calcul C+M</t>
  </si>
  <si>
    <t>Calcul servicii</t>
  </si>
  <si>
    <t>intomire doc. Tehnica pt. obt. AC</t>
  </si>
  <si>
    <t>intocmire pr. Tehnic</t>
  </si>
  <si>
    <t>verificare tehn. De calitate</t>
  </si>
  <si>
    <t>asist. Tehnica pe perioada ex. lucrarilor</t>
  </si>
  <si>
    <t>Total servicii</t>
  </si>
  <si>
    <t>ex la sf. iulie</t>
  </si>
  <si>
    <t>rest. De executat</t>
  </si>
  <si>
    <t>Total C+M</t>
  </si>
  <si>
    <t>tva rest ex. 19%</t>
  </si>
  <si>
    <t>calcul cap. 4</t>
  </si>
  <si>
    <t>cap.1 ( se scade)</t>
  </si>
  <si>
    <t>TVA 19%+21%</t>
  </si>
  <si>
    <t>C+M final</t>
  </si>
  <si>
    <t>Total cap. 4</t>
  </si>
  <si>
    <t>cap.5  Org.Santier (se scade)</t>
  </si>
  <si>
    <t>org. Santier oferta</t>
  </si>
  <si>
    <t xml:space="preserve">decontat </t>
  </si>
  <si>
    <t>cap 5.1.1</t>
  </si>
  <si>
    <t>cu aj.  Fara TVA</t>
  </si>
  <si>
    <t>Contrasemnează,</t>
  </si>
  <si>
    <r>
      <t xml:space="preserve">     </t>
    </r>
    <r>
      <rPr>
        <b/>
        <sz val="14"/>
        <color rgb="FF000000"/>
        <rFont val="Times New Roman"/>
        <family val="1"/>
      </rPr>
      <t xml:space="preserve">     la Hotărârea nr. 203 din 09.10.2025           </t>
    </r>
    <r>
      <rPr>
        <b/>
        <sz val="12"/>
        <color rgb="FF000000"/>
        <rFont val="Times New Roman"/>
        <family val="1"/>
        <charset val="238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</si>
</sst>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;@"/>
    <numFmt numFmtId="165" formatCode="_-* #,##0.00\ _l_e_i_-;\-* #,##0.00\ _l_e_i_-;_-* &quot;-&quot;??\ _l_e_i_-;_-@_-"/>
  </numFmts>
  <fonts count="3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1"/>
      <name val="Aptos"/>
      <family val="2"/>
    </font>
    <font>
      <sz val="10"/>
      <color rgb="FF000000"/>
      <name val="Aptos"/>
      <family val="2"/>
    </font>
    <font>
      <b/>
      <sz val="12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u/>
      <sz val="12"/>
      <color rgb="FF000000"/>
      <name val="Aptos"/>
      <family val="2"/>
    </font>
    <font>
      <b/>
      <sz val="14"/>
      <color theme="1"/>
      <name val="Aptos"/>
      <family val="2"/>
    </font>
    <font>
      <b/>
      <i/>
      <sz val="14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0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9"/>
      <color rgb="FF000000"/>
      <name val="Aptos"/>
      <family val="2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9">
    <xf numFmtId="0" fontId="0" fillId="0" borderId="0" xfId="0" applyAlignment="1">
      <alignment horizontal="left" vertical="top"/>
    </xf>
    <xf numFmtId="43" fontId="5" fillId="0" borderId="0" xfId="1" applyFont="1" applyFill="1" applyBorder="1" applyAlignment="1">
      <alignment horizontal="left" vertical="center"/>
    </xf>
    <xf numFmtId="10" fontId="5" fillId="0" borderId="0" xfId="2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2" borderId="0" xfId="0" applyFill="1" applyAlignment="1">
      <alignment horizontal="left" vertical="top"/>
    </xf>
    <xf numFmtId="0" fontId="21" fillId="0" borderId="6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43" fontId="26" fillId="0" borderId="63" xfId="1" applyFont="1" applyFill="1" applyBorder="1" applyAlignment="1">
      <alignment horizontal="right" vertical="center" shrinkToFit="1"/>
    </xf>
    <xf numFmtId="43" fontId="26" fillId="0" borderId="65" xfId="1" applyFont="1" applyFill="1" applyBorder="1" applyAlignment="1">
      <alignment horizontal="right" vertical="center"/>
    </xf>
    <xf numFmtId="43" fontId="26" fillId="0" borderId="65" xfId="1" applyFont="1" applyFill="1" applyBorder="1" applyAlignment="1">
      <alignment horizontal="right" vertical="center" shrinkToFit="1"/>
    </xf>
    <xf numFmtId="43" fontId="25" fillId="0" borderId="48" xfId="1" applyFont="1" applyFill="1" applyBorder="1" applyAlignment="1">
      <alignment horizontal="right" vertical="center" shrinkToFit="1"/>
    </xf>
    <xf numFmtId="2" fontId="25" fillId="0" borderId="29" xfId="1" applyNumberFormat="1" applyFont="1" applyFill="1" applyBorder="1" applyAlignment="1">
      <alignment horizontal="right" vertical="center" shrinkToFit="1"/>
    </xf>
    <xf numFmtId="43" fontId="25" fillId="0" borderId="3" xfId="1" applyFont="1" applyFill="1" applyBorder="1" applyAlignment="1">
      <alignment horizontal="right" vertical="center" shrinkToFit="1"/>
    </xf>
    <xf numFmtId="43" fontId="26" fillId="0" borderId="5" xfId="1" applyFont="1" applyFill="1" applyBorder="1" applyAlignment="1">
      <alignment horizontal="right" vertical="center" shrinkToFit="1"/>
    </xf>
    <xf numFmtId="43" fontId="25" fillId="0" borderId="5" xfId="1" applyFont="1" applyFill="1" applyBorder="1" applyAlignment="1">
      <alignment horizontal="right" vertical="center" shrinkToFit="1"/>
    </xf>
    <xf numFmtId="43" fontId="25" fillId="0" borderId="49" xfId="1" applyFont="1" applyFill="1" applyBorder="1" applyAlignment="1">
      <alignment horizontal="right" vertical="center" shrinkToFit="1"/>
    </xf>
    <xf numFmtId="43" fontId="25" fillId="0" borderId="53" xfId="1" applyFont="1" applyFill="1" applyBorder="1" applyAlignment="1">
      <alignment horizontal="right" vertical="center" shrinkToFit="1"/>
    </xf>
    <xf numFmtId="43" fontId="26" fillId="0" borderId="1" xfId="1" applyFont="1" applyFill="1" applyBorder="1" applyAlignment="1">
      <alignment horizontal="right" vertical="center" shrinkToFit="1"/>
    </xf>
    <xf numFmtId="43" fontId="26" fillId="0" borderId="18" xfId="1" applyFont="1" applyFill="1" applyBorder="1" applyAlignment="1">
      <alignment horizontal="right" vertical="center" shrinkToFit="1"/>
    </xf>
    <xf numFmtId="43" fontId="26" fillId="0" borderId="54" xfId="1" applyFont="1" applyFill="1" applyBorder="1" applyAlignment="1">
      <alignment horizontal="right" vertical="center" shrinkToFit="1"/>
    </xf>
    <xf numFmtId="43" fontId="26" fillId="0" borderId="30" xfId="1" applyFont="1" applyFill="1" applyBorder="1" applyAlignment="1">
      <alignment horizontal="right" vertical="center" shrinkToFit="1"/>
    </xf>
    <xf numFmtId="43" fontId="25" fillId="0" borderId="30" xfId="1" applyFont="1" applyFill="1" applyBorder="1" applyAlignment="1">
      <alignment horizontal="right" vertical="center" shrinkToFit="1"/>
    </xf>
    <xf numFmtId="43" fontId="25" fillId="0" borderId="37" xfId="1" applyFont="1" applyFill="1" applyBorder="1" applyAlignment="1">
      <alignment horizontal="right" vertical="center" shrinkToFit="1"/>
    </xf>
    <xf numFmtId="43" fontId="29" fillId="0" borderId="0" xfId="1" applyFont="1" applyAlignment="1">
      <alignment horizontal="center" vertical="center"/>
    </xf>
    <xf numFmtId="9" fontId="29" fillId="0" borderId="0" xfId="1" applyNumberFormat="1" applyFont="1" applyAlignment="1">
      <alignment horizontal="center" vertical="center"/>
    </xf>
    <xf numFmtId="43" fontId="0" fillId="0" borderId="0" xfId="1" applyFont="1" applyAlignment="1">
      <alignment horizontal="left" vertical="top"/>
    </xf>
    <xf numFmtId="43" fontId="0" fillId="3" borderId="0" xfId="1" applyFont="1" applyFill="1" applyAlignment="1">
      <alignment horizontal="left" vertical="top"/>
    </xf>
    <xf numFmtId="43" fontId="30" fillId="0" borderId="0" xfId="1" applyFont="1" applyAlignment="1">
      <alignment horizontal="center" vertical="center"/>
    </xf>
    <xf numFmtId="43" fontId="30" fillId="3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top"/>
    </xf>
    <xf numFmtId="43" fontId="5" fillId="0" borderId="0" xfId="1" applyFont="1" applyFill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9" fontId="10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3" fontId="5" fillId="0" borderId="0" xfId="1" applyFont="1" applyFill="1" applyAlignment="1">
      <alignment horizontal="left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" fontId="15" fillId="0" borderId="58" xfId="0" applyNumberFormat="1" applyFont="1" applyBorder="1" applyAlignment="1">
      <alignment horizontal="center" vertical="center" shrinkToFit="1"/>
    </xf>
    <xf numFmtId="1" fontId="15" fillId="0" borderId="29" xfId="0" applyNumberFormat="1" applyFont="1" applyBorder="1" applyAlignment="1">
      <alignment horizontal="center" vertical="center" shrinkToFit="1"/>
    </xf>
    <xf numFmtId="1" fontId="15" fillId="0" borderId="30" xfId="0" applyNumberFormat="1" applyFont="1" applyBorder="1" applyAlignment="1">
      <alignment horizontal="center" vertical="center" shrinkToFit="1"/>
    </xf>
    <xf numFmtId="1" fontId="15" fillId="0" borderId="31" xfId="0" applyNumberFormat="1" applyFont="1" applyBorder="1" applyAlignment="1">
      <alignment horizontal="center" vertical="center" shrinkToFit="1"/>
    </xf>
    <xf numFmtId="49" fontId="25" fillId="0" borderId="60" xfId="0" applyNumberFormat="1" applyFont="1" applyBorder="1" applyAlignment="1">
      <alignment horizontal="center" vertical="center" shrinkToFit="1"/>
    </xf>
    <xf numFmtId="43" fontId="26" fillId="0" borderId="37" xfId="1" applyFont="1" applyFill="1" applyBorder="1" applyAlignment="1">
      <alignment horizontal="right" vertical="center" shrinkToFit="1"/>
    </xf>
    <xf numFmtId="43" fontId="26" fillId="0" borderId="39" xfId="1" applyFont="1" applyFill="1" applyBorder="1" applyAlignment="1">
      <alignment horizontal="right" vertical="center" shrinkToFit="1"/>
    </xf>
    <xf numFmtId="49" fontId="25" fillId="0" borderId="64" xfId="0" applyNumberFormat="1" applyFont="1" applyBorder="1" applyAlignment="1">
      <alignment horizontal="center" vertical="center" shrinkToFit="1"/>
    </xf>
    <xf numFmtId="43" fontId="26" fillId="0" borderId="17" xfId="1" applyFont="1" applyFill="1" applyBorder="1" applyAlignment="1">
      <alignment horizontal="right" vertical="center" shrinkToFit="1"/>
    </xf>
    <xf numFmtId="43" fontId="5" fillId="0" borderId="0" xfId="0" applyNumberFormat="1" applyFont="1" applyAlignment="1">
      <alignment horizontal="left" vertical="center"/>
    </xf>
    <xf numFmtId="49" fontId="25" fillId="0" borderId="36" xfId="0" applyNumberFormat="1" applyFont="1" applyBorder="1" applyAlignment="1">
      <alignment horizontal="center" vertical="center" shrinkToFit="1"/>
    </xf>
    <xf numFmtId="43" fontId="25" fillId="0" borderId="50" xfId="1" applyFont="1" applyFill="1" applyBorder="1" applyAlignment="1">
      <alignment horizontal="right" vertical="center" shrinkToFit="1"/>
    </xf>
    <xf numFmtId="43" fontId="28" fillId="0" borderId="0" xfId="0" applyNumberFormat="1" applyFont="1" applyAlignment="1">
      <alignment horizontal="left" vertical="center"/>
    </xf>
    <xf numFmtId="2" fontId="25" fillId="0" borderId="30" xfId="0" applyNumberFormat="1" applyFont="1" applyBorder="1" applyAlignment="1">
      <alignment horizontal="right" vertical="center" shrinkToFit="1"/>
    </xf>
    <xf numFmtId="2" fontId="25" fillId="0" borderId="31" xfId="0" applyNumberFormat="1" applyFont="1" applyBorder="1" applyAlignment="1">
      <alignment horizontal="right" vertical="center" shrinkToFit="1"/>
    </xf>
    <xf numFmtId="43" fontId="25" fillId="0" borderId="19" xfId="1" applyFont="1" applyFill="1" applyBorder="1" applyAlignment="1">
      <alignment horizontal="right" vertical="center" shrinkToFit="1"/>
    </xf>
    <xf numFmtId="43" fontId="25" fillId="0" borderId="28" xfId="1" applyFont="1" applyFill="1" applyBorder="1" applyAlignment="1">
      <alignment horizontal="right" vertical="center" shrinkToFit="1"/>
    </xf>
    <xf numFmtId="43" fontId="26" fillId="0" borderId="12" xfId="1" applyFont="1" applyFill="1" applyBorder="1" applyAlignment="1">
      <alignment horizontal="right" vertical="center" shrinkToFit="1"/>
    </xf>
    <xf numFmtId="49" fontId="25" fillId="0" borderId="13" xfId="0" applyNumberFormat="1" applyFont="1" applyBorder="1" applyAlignment="1">
      <alignment horizontal="center" vertical="center" shrinkToFit="1"/>
    </xf>
    <xf numFmtId="43" fontId="25" fillId="0" borderId="1" xfId="1" applyFont="1" applyFill="1" applyBorder="1" applyAlignment="1">
      <alignment horizontal="right" vertical="center" shrinkToFit="1"/>
    </xf>
    <xf numFmtId="43" fontId="25" fillId="0" borderId="12" xfId="1" applyFont="1" applyFill="1" applyBorder="1" applyAlignment="1">
      <alignment horizontal="right" vertical="center" shrinkToFit="1"/>
    </xf>
    <xf numFmtId="43" fontId="26" fillId="0" borderId="47" xfId="1" applyFont="1" applyFill="1" applyBorder="1" applyAlignment="1">
      <alignment horizontal="right" vertical="center" shrinkToFit="1"/>
    </xf>
    <xf numFmtId="43" fontId="26" fillId="0" borderId="35" xfId="1" applyFont="1" applyFill="1" applyBorder="1" applyAlignment="1">
      <alignment horizontal="right" vertical="center" shrinkToFit="1"/>
    </xf>
    <xf numFmtId="49" fontId="25" fillId="0" borderId="11" xfId="0" applyNumberFormat="1" applyFont="1" applyBorder="1" applyAlignment="1">
      <alignment horizontal="center" vertical="center" shrinkToFit="1"/>
    </xf>
    <xf numFmtId="43" fontId="26" fillId="0" borderId="19" xfId="1" applyFont="1" applyFill="1" applyBorder="1" applyAlignment="1">
      <alignment horizontal="right" vertical="center" shrinkToFit="1"/>
    </xf>
    <xf numFmtId="43" fontId="26" fillId="0" borderId="2" xfId="1" applyFont="1" applyFill="1" applyBorder="1" applyAlignment="1">
      <alignment horizontal="right" vertical="center" shrinkToFit="1"/>
    </xf>
    <xf numFmtId="43" fontId="26" fillId="0" borderId="28" xfId="1" applyFont="1" applyFill="1" applyBorder="1" applyAlignment="1">
      <alignment horizontal="right" vertical="center" shrinkToFit="1"/>
    </xf>
    <xf numFmtId="43" fontId="26" fillId="0" borderId="1" xfId="0" applyNumberFormat="1" applyFont="1" applyBorder="1" applyAlignment="1">
      <alignment horizontal="right" vertical="center" shrinkToFit="1"/>
    </xf>
    <xf numFmtId="43" fontId="26" fillId="0" borderId="4" xfId="0" applyNumberFormat="1" applyFont="1" applyBorder="1" applyAlignment="1">
      <alignment horizontal="right" vertical="center" shrinkToFit="1"/>
    </xf>
    <xf numFmtId="43" fontId="26" fillId="0" borderId="12" xfId="0" applyNumberFormat="1" applyFont="1" applyBorder="1" applyAlignment="1">
      <alignment horizontal="right" vertical="center" shrinkToFit="1"/>
    </xf>
    <xf numFmtId="49" fontId="25" fillId="0" borderId="33" xfId="0" applyNumberFormat="1" applyFont="1" applyBorder="1" applyAlignment="1">
      <alignment horizontal="center" vertical="center" shrinkToFit="1"/>
    </xf>
    <xf numFmtId="43" fontId="26" fillId="0" borderId="18" xfId="0" applyNumberFormat="1" applyFont="1" applyBorder="1" applyAlignment="1">
      <alignment horizontal="right" vertical="center" shrinkToFit="1"/>
    </xf>
    <xf numFmtId="43" fontId="26" fillId="0" borderId="45" xfId="0" applyNumberFormat="1" applyFont="1" applyBorder="1" applyAlignment="1">
      <alignment horizontal="right" vertical="center" shrinkToFit="1"/>
    </xf>
    <xf numFmtId="43" fontId="26" fillId="0" borderId="35" xfId="0" applyNumberFormat="1" applyFont="1" applyBorder="1" applyAlignment="1">
      <alignment horizontal="right" vertical="center" shrinkToFit="1"/>
    </xf>
    <xf numFmtId="43" fontId="25" fillId="0" borderId="51" xfId="1" applyFont="1" applyFill="1" applyBorder="1" applyAlignment="1">
      <alignment horizontal="right" vertical="center" shrinkToFit="1"/>
    </xf>
    <xf numFmtId="43" fontId="25" fillId="0" borderId="49" xfId="0" applyNumberFormat="1" applyFont="1" applyBorder="1" applyAlignment="1">
      <alignment horizontal="right" vertical="center" shrinkToFit="1"/>
    </xf>
    <xf numFmtId="43" fontId="25" fillId="0" borderId="51" xfId="0" applyNumberFormat="1" applyFont="1" applyBorder="1" applyAlignment="1">
      <alignment horizontal="right" vertical="center" shrinkToFit="1"/>
    </xf>
    <xf numFmtId="43" fontId="25" fillId="0" borderId="50" xfId="0" applyNumberFormat="1" applyFont="1" applyBorder="1" applyAlignment="1">
      <alignment horizontal="right" vertical="center" shrinkToFit="1"/>
    </xf>
    <xf numFmtId="43" fontId="26" fillId="0" borderId="19" xfId="0" applyNumberFormat="1" applyFont="1" applyBorder="1" applyAlignment="1">
      <alignment horizontal="right" vertical="center" shrinkToFit="1"/>
    </xf>
    <xf numFmtId="43" fontId="26" fillId="0" borderId="2" xfId="0" applyNumberFormat="1" applyFont="1" applyBorder="1" applyAlignment="1">
      <alignment horizontal="right" vertical="center" shrinkToFit="1"/>
    </xf>
    <xf numFmtId="43" fontId="26" fillId="0" borderId="28" xfId="0" applyNumberFormat="1" applyFont="1" applyBorder="1" applyAlignment="1">
      <alignment horizontal="right" vertical="center" shrinkToFit="1"/>
    </xf>
    <xf numFmtId="43" fontId="26" fillId="0" borderId="46" xfId="1" applyFont="1" applyFill="1" applyBorder="1" applyAlignment="1">
      <alignment horizontal="right" vertical="center" shrinkToFit="1"/>
    </xf>
    <xf numFmtId="49" fontId="25" fillId="0" borderId="61" xfId="0" applyNumberFormat="1" applyFont="1" applyBorder="1" applyAlignment="1">
      <alignment horizontal="center" vertical="center" shrinkToFit="1"/>
    </xf>
    <xf numFmtId="43" fontId="25" fillId="0" borderId="53" xfId="0" applyNumberFormat="1" applyFont="1" applyBorder="1" applyAlignment="1">
      <alignment horizontal="right" vertical="center" shrinkToFit="1"/>
    </xf>
    <xf numFmtId="43" fontId="25" fillId="0" borderId="62" xfId="0" applyNumberFormat="1" applyFont="1" applyBorder="1" applyAlignment="1">
      <alignment horizontal="right" vertical="center" shrinkToFit="1"/>
    </xf>
    <xf numFmtId="49" fontId="25" fillId="0" borderId="58" xfId="0" applyNumberFormat="1" applyFont="1" applyBorder="1" applyAlignment="1">
      <alignment horizontal="center" vertical="center" shrinkToFit="1"/>
    </xf>
    <xf numFmtId="43" fontId="26" fillId="0" borderId="57" xfId="1" applyFont="1" applyFill="1" applyBorder="1" applyAlignment="1">
      <alignment horizontal="right" vertical="center" shrinkToFit="1"/>
    </xf>
    <xf numFmtId="43" fontId="26" fillId="0" borderId="31" xfId="1" applyFont="1" applyFill="1" applyBorder="1" applyAlignment="1">
      <alignment horizontal="right" vertical="center" shrinkToFit="1"/>
    </xf>
    <xf numFmtId="43" fontId="27" fillId="0" borderId="0" xfId="1" applyFont="1" applyFill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43" fontId="25" fillId="0" borderId="57" xfId="1" applyFont="1" applyFill="1" applyBorder="1" applyAlignment="1">
      <alignment horizontal="right" vertical="center" shrinkToFit="1"/>
    </xf>
    <xf numFmtId="43" fontId="25" fillId="0" borderId="31" xfId="1" applyFont="1" applyFill="1" applyBorder="1" applyAlignment="1">
      <alignment horizontal="right" vertical="center" shrinkToFit="1"/>
    </xf>
    <xf numFmtId="43" fontId="25" fillId="0" borderId="38" xfId="1" applyFont="1" applyFill="1" applyBorder="1" applyAlignment="1">
      <alignment horizontal="right" vertical="center" shrinkToFit="1"/>
    </xf>
    <xf numFmtId="43" fontId="25" fillId="0" borderId="39" xfId="1" applyFont="1" applyFill="1" applyBorder="1" applyAlignment="1">
      <alignment horizontal="right" vertical="center" shrinkToFit="1"/>
    </xf>
    <xf numFmtId="0" fontId="5" fillId="0" borderId="0" xfId="0" applyFont="1" applyAlignment="1">
      <alignment wrapText="1"/>
    </xf>
    <xf numFmtId="43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5" fillId="0" borderId="51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49" fontId="25" fillId="0" borderId="60" xfId="0" applyNumberFormat="1" applyFont="1" applyBorder="1" applyAlignment="1">
      <alignment horizontal="center" vertical="center" shrinkToFit="1"/>
    </xf>
    <xf numFmtId="49" fontId="25" fillId="0" borderId="36" xfId="0" applyNumberFormat="1" applyFont="1" applyBorder="1" applyAlignment="1">
      <alignment horizontal="center" vertical="center" shrinkToFit="1"/>
    </xf>
    <xf numFmtId="49" fontId="25" fillId="0" borderId="33" xfId="0" applyNumberFormat="1" applyFont="1" applyBorder="1" applyAlignment="1">
      <alignment horizontal="center" vertical="center" shrinkToFit="1"/>
    </xf>
    <xf numFmtId="49" fontId="25" fillId="0" borderId="32" xfId="0" applyNumberFormat="1" applyFont="1" applyBorder="1" applyAlignment="1">
      <alignment horizontal="center" vertical="center" shrinkToFit="1"/>
    </xf>
    <xf numFmtId="49" fontId="25" fillId="0" borderId="7" xfId="0" applyNumberFormat="1" applyFont="1" applyBorder="1" applyAlignment="1">
      <alignment horizontal="center" vertical="center" shrinkToFit="1"/>
    </xf>
    <xf numFmtId="49" fontId="25" fillId="0" borderId="58" xfId="0" applyNumberFormat="1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52" xfId="0" applyFont="1" applyBorder="1" applyAlignment="1">
      <alignment horizontal="left" vertical="center" wrapText="1"/>
    </xf>
    <xf numFmtId="0" fontId="26" fillId="0" borderId="54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left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5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center" wrapText="1"/>
    </xf>
    <xf numFmtId="0" fontId="26" fillId="0" borderId="59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1" fontId="15" fillId="0" borderId="57" xfId="0" applyNumberFormat="1" applyFont="1" applyBorder="1" applyAlignment="1">
      <alignment horizontal="center" vertical="center" shrinkToFit="1"/>
    </xf>
    <xf numFmtId="1" fontId="15" fillId="0" borderId="59" xfId="0" applyNumberFormat="1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26" fillId="0" borderId="6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49" fontId="25" fillId="0" borderId="1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 indent="1"/>
    </xf>
    <xf numFmtId="164" fontId="12" fillId="0" borderId="0" xfId="0" applyNumberFormat="1" applyFont="1" applyAlignment="1">
      <alignment horizontal="left" vertical="top" indent="1" shrinkToFit="1"/>
    </xf>
    <xf numFmtId="0" fontId="11" fillId="0" borderId="0" xfId="0" applyFont="1" applyAlignment="1">
      <alignment horizontal="right" vertical="top" wrapText="1" indent="3"/>
    </xf>
    <xf numFmtId="0" fontId="5" fillId="0" borderId="0" xfId="0" applyFont="1" applyAlignment="1">
      <alignment horizontal="right" vertical="top" wrapText="1" indent="1"/>
    </xf>
    <xf numFmtId="0" fontId="13" fillId="0" borderId="0" xfId="0" applyFont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wrapText="1"/>
    </xf>
    <xf numFmtId="43" fontId="25" fillId="0" borderId="17" xfId="1" applyFont="1" applyFill="1" applyBorder="1" applyAlignment="1">
      <alignment horizontal="center" vertical="center" shrinkToFit="1"/>
    </xf>
    <xf numFmtId="43" fontId="25" fillId="0" borderId="43" xfId="1" applyFont="1" applyFill="1" applyBorder="1" applyAlignment="1">
      <alignment horizontal="center" vertical="center" shrinkToFit="1"/>
    </xf>
    <xf numFmtId="43" fontId="25" fillId="0" borderId="41" xfId="1" applyFont="1" applyFill="1" applyBorder="1" applyAlignment="1">
      <alignment horizontal="center" vertical="center" shrinkToFit="1"/>
    </xf>
    <xf numFmtId="43" fontId="25" fillId="0" borderId="44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0" fillId="0" borderId="72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0" fillId="0" borderId="55" xfId="0" applyBorder="1" applyAlignment="1">
      <alignment horizontal="left" wrapText="1"/>
    </xf>
    <xf numFmtId="0" fontId="0" fillId="0" borderId="59" xfId="0" applyBorder="1" applyAlignment="1">
      <alignment horizontal="left" wrapText="1"/>
    </xf>
    <xf numFmtId="0" fontId="20" fillId="0" borderId="71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left" vertical="center" wrapText="1"/>
    </xf>
    <xf numFmtId="0" fontId="20" fillId="0" borderId="67" xfId="0" applyFont="1" applyBorder="1" applyAlignment="1">
      <alignment horizontal="left" vertical="center" wrapText="1"/>
    </xf>
    <xf numFmtId="0" fontId="0" fillId="0" borderId="36" xfId="0" applyBorder="1" applyAlignment="1">
      <alignment horizontal="left" wrapText="1"/>
    </xf>
    <xf numFmtId="0" fontId="0" fillId="0" borderId="69" xfId="0" applyBorder="1" applyAlignment="1">
      <alignment horizontal="left" wrapText="1"/>
    </xf>
    <xf numFmtId="0" fontId="20" fillId="0" borderId="6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69" xfId="0" applyFont="1" applyBorder="1" applyAlignment="1">
      <alignment horizontal="left" vertical="center" wrapText="1"/>
    </xf>
  </cellXfs>
  <cellStyles count="3">
    <cellStyle name="Normal" xfId="0" builtinId="0"/>
    <cellStyle name="Procent" xfId="2" builtinId="5"/>
    <cellStyle name="Virgulă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view="pageBreakPreview" topLeftCell="A60" zoomScale="70" zoomScaleNormal="70" zoomScaleSheetLayoutView="70" workbookViewId="0">
      <selection activeCell="D2" sqref="D2:F2"/>
    </sheetView>
  </sheetViews>
  <sheetFormatPr defaultRowHeight="12.75" x14ac:dyDescent="0.2"/>
  <cols>
    <col min="1" max="1" width="7.1640625" style="109" customWidth="1"/>
    <col min="2" max="2" width="40.1640625" style="35" customWidth="1"/>
    <col min="3" max="3" width="41.33203125" style="35" customWidth="1"/>
    <col min="4" max="6" width="16.83203125" style="35" customWidth="1"/>
    <col min="7" max="7" width="15.1640625" style="35" hidden="1" customWidth="1"/>
    <col min="8" max="8" width="12.33203125" style="35" hidden="1" customWidth="1"/>
    <col min="9" max="9" width="14.1640625" style="35" hidden="1" customWidth="1"/>
    <col min="10" max="10" width="15.1640625" style="36" bestFit="1" customWidth="1"/>
    <col min="11" max="11" width="15.6640625" style="35" customWidth="1"/>
    <col min="12" max="12" width="21" style="35" customWidth="1"/>
    <col min="13" max="13" width="15.5" style="35" customWidth="1"/>
    <col min="14" max="14" width="24.5" style="35" customWidth="1"/>
    <col min="15" max="16" width="9.33203125" style="35"/>
    <col min="17" max="17" width="28.83203125" style="35" customWidth="1"/>
    <col min="18" max="16384" width="9.33203125" style="35"/>
  </cols>
  <sheetData>
    <row r="1" spans="1:11" ht="15.75" x14ac:dyDescent="0.2">
      <c r="A1" s="162" t="s">
        <v>0</v>
      </c>
      <c r="B1" s="162"/>
      <c r="C1" s="162"/>
      <c r="D1" s="160"/>
      <c r="E1" s="160"/>
      <c r="F1" s="160"/>
    </row>
    <row r="2" spans="1:11" ht="15.75" customHeight="1" x14ac:dyDescent="0.2">
      <c r="A2" s="162" t="s">
        <v>1</v>
      </c>
      <c r="B2" s="162"/>
      <c r="C2" s="162"/>
      <c r="D2" s="161" t="s">
        <v>9</v>
      </c>
      <c r="E2" s="160"/>
      <c r="F2" s="160"/>
    </row>
    <row r="3" spans="1:11" ht="15.75" x14ac:dyDescent="0.2">
      <c r="A3" s="162" t="s">
        <v>53</v>
      </c>
      <c r="B3" s="162"/>
      <c r="C3" s="162"/>
      <c r="D3" s="162" t="s">
        <v>257</v>
      </c>
      <c r="E3" s="162"/>
      <c r="F3" s="162"/>
    </row>
    <row r="4" spans="1:11" ht="8.25" customHeight="1" x14ac:dyDescent="0.2">
      <c r="A4" s="37"/>
      <c r="B4" s="38"/>
      <c r="C4" s="38"/>
      <c r="D4" s="38"/>
      <c r="E4" s="38"/>
      <c r="F4" s="38"/>
    </row>
    <row r="5" spans="1:11" ht="7.5" customHeight="1" x14ac:dyDescent="0.2">
      <c r="A5" s="166"/>
      <c r="B5" s="166"/>
      <c r="C5" s="166"/>
      <c r="D5" s="166"/>
      <c r="E5" s="166"/>
      <c r="F5" s="166"/>
    </row>
    <row r="6" spans="1:11" ht="50.25" customHeight="1" x14ac:dyDescent="0.2">
      <c r="A6" s="138" t="s">
        <v>207</v>
      </c>
      <c r="B6" s="138"/>
      <c r="C6" s="138"/>
      <c r="D6" s="138"/>
      <c r="E6" s="138"/>
      <c r="F6" s="138"/>
    </row>
    <row r="7" spans="1:11" ht="6.75" customHeight="1" x14ac:dyDescent="0.2">
      <c r="A7" s="39"/>
      <c r="B7" s="40"/>
      <c r="C7" s="40"/>
      <c r="D7" s="40"/>
      <c r="E7" s="40"/>
      <c r="F7" s="40"/>
    </row>
    <row r="8" spans="1:11" s="45" customFormat="1" ht="6.75" customHeight="1" thickBot="1" x14ac:dyDescent="0.25">
      <c r="A8" s="41"/>
      <c r="B8" s="139"/>
      <c r="C8" s="139"/>
      <c r="D8" s="42"/>
      <c r="E8" s="43"/>
      <c r="F8" s="44"/>
      <c r="J8" s="46"/>
    </row>
    <row r="9" spans="1:11" s="45" customFormat="1" ht="34.5" customHeight="1" x14ac:dyDescent="0.2">
      <c r="A9" s="140" t="s">
        <v>37</v>
      </c>
      <c r="B9" s="142" t="s">
        <v>34</v>
      </c>
      <c r="C9" s="143"/>
      <c r="D9" s="47" t="s">
        <v>6</v>
      </c>
      <c r="E9" s="48" t="s">
        <v>36</v>
      </c>
      <c r="F9" s="49" t="s">
        <v>7</v>
      </c>
      <c r="J9" s="46"/>
    </row>
    <row r="10" spans="1:11" s="45" customFormat="1" ht="17.25" customHeight="1" thickBot="1" x14ac:dyDescent="0.25">
      <c r="A10" s="141"/>
      <c r="B10" s="144"/>
      <c r="C10" s="145"/>
      <c r="D10" s="50" t="s">
        <v>38</v>
      </c>
      <c r="E10" s="51" t="s">
        <v>38</v>
      </c>
      <c r="F10" s="52" t="s">
        <v>38</v>
      </c>
      <c r="J10" s="46"/>
    </row>
    <row r="11" spans="1:11" s="45" customFormat="1" ht="17.25" customHeight="1" thickBot="1" x14ac:dyDescent="0.25">
      <c r="A11" s="53">
        <v>1</v>
      </c>
      <c r="B11" s="152">
        <v>2</v>
      </c>
      <c r="C11" s="153"/>
      <c r="D11" s="54">
        <v>3</v>
      </c>
      <c r="E11" s="55">
        <v>4</v>
      </c>
      <c r="F11" s="56">
        <v>5</v>
      </c>
      <c r="J11" s="46"/>
    </row>
    <row r="12" spans="1:11" s="45" customFormat="1" ht="33" customHeight="1" thickBot="1" x14ac:dyDescent="0.25">
      <c r="A12" s="154" t="s">
        <v>74</v>
      </c>
      <c r="B12" s="155"/>
      <c r="C12" s="155"/>
      <c r="D12" s="155"/>
      <c r="E12" s="155"/>
      <c r="F12" s="156"/>
      <c r="J12" s="46"/>
    </row>
    <row r="13" spans="1:11" s="45" customFormat="1" ht="17.25" customHeight="1" x14ac:dyDescent="0.2">
      <c r="A13" s="57" t="s">
        <v>10</v>
      </c>
      <c r="B13" s="157" t="s">
        <v>35</v>
      </c>
      <c r="C13" s="158"/>
      <c r="D13" s="13">
        <v>0</v>
      </c>
      <c r="E13" s="58">
        <v>0</v>
      </c>
      <c r="F13" s="59">
        <v>0</v>
      </c>
      <c r="J13" s="46"/>
    </row>
    <row r="14" spans="1:11" s="45" customFormat="1" ht="17.25" customHeight="1" x14ac:dyDescent="0.2">
      <c r="A14" s="60" t="s">
        <v>11</v>
      </c>
      <c r="B14" s="146" t="s">
        <v>39</v>
      </c>
      <c r="C14" s="147"/>
      <c r="D14" s="14">
        <v>66212.113341645891</v>
      </c>
      <c r="E14" s="61">
        <f>D14*0.19</f>
        <v>12580.30153491272</v>
      </c>
      <c r="F14" s="61">
        <f>D14+E14</f>
        <v>78792.414876558614</v>
      </c>
      <c r="G14" s="1">
        <v>83518.850000000006</v>
      </c>
      <c r="H14" s="62">
        <f>G14-F14</f>
        <v>4726.4351234413916</v>
      </c>
      <c r="J14" s="1">
        <v>38668.5</v>
      </c>
      <c r="K14" s="62">
        <f>D14-J14</f>
        <v>27543.613341645891</v>
      </c>
    </row>
    <row r="15" spans="1:11" s="45" customFormat="1" ht="17.25" customHeight="1" x14ac:dyDescent="0.2">
      <c r="A15" s="60" t="s">
        <v>12</v>
      </c>
      <c r="B15" s="146" t="s">
        <v>54</v>
      </c>
      <c r="C15" s="147"/>
      <c r="D15" s="15">
        <v>0</v>
      </c>
      <c r="E15" s="61">
        <f>D15*0.19</f>
        <v>0</v>
      </c>
      <c r="F15" s="61">
        <f>D15+E15</f>
        <v>0</v>
      </c>
      <c r="G15" s="1"/>
      <c r="J15" s="1">
        <v>5500</v>
      </c>
      <c r="K15" s="62">
        <f t="shared" ref="K15:K62" si="0">D15-J15</f>
        <v>-5500</v>
      </c>
    </row>
    <row r="16" spans="1:11" s="45" customFormat="1" ht="17.25" customHeight="1" thickBot="1" x14ac:dyDescent="0.25">
      <c r="A16" s="63" t="s">
        <v>13</v>
      </c>
      <c r="B16" s="148" t="s">
        <v>55</v>
      </c>
      <c r="C16" s="149"/>
      <c r="D16" s="13">
        <v>130336.43</v>
      </c>
      <c r="E16" s="58">
        <v>27161.591299999996</v>
      </c>
      <c r="F16" s="59">
        <f>D16+E16</f>
        <v>157498.02129999999</v>
      </c>
      <c r="G16" s="1">
        <v>64482.21</v>
      </c>
      <c r="H16" s="62">
        <f>G16-F16</f>
        <v>-93015.811300000001</v>
      </c>
      <c r="J16" s="1">
        <v>250000</v>
      </c>
      <c r="K16" s="62">
        <f t="shared" si="0"/>
        <v>-119663.57</v>
      </c>
    </row>
    <row r="17" spans="1:11" s="45" customFormat="1" ht="17.25" customHeight="1" thickBot="1" x14ac:dyDescent="0.25">
      <c r="A17" s="118" t="s">
        <v>40</v>
      </c>
      <c r="B17" s="115"/>
      <c r="C17" s="119"/>
      <c r="D17" s="16">
        <f t="shared" ref="D17:E17" si="1">SUM(D13:D16)</f>
        <v>196548.54334164588</v>
      </c>
      <c r="E17" s="21">
        <f t="shared" si="1"/>
        <v>39741.892834912716</v>
      </c>
      <c r="F17" s="64">
        <f>SUM(F13:F16)-0.01</f>
        <v>236290.4261765586</v>
      </c>
      <c r="J17" s="46"/>
      <c r="K17" s="65"/>
    </row>
    <row r="18" spans="1:11" s="45" customFormat="1" ht="34.5" customHeight="1" thickBot="1" x14ac:dyDescent="0.25">
      <c r="A18" s="118" t="s">
        <v>56</v>
      </c>
      <c r="B18" s="115"/>
      <c r="C18" s="115"/>
      <c r="D18" s="115"/>
      <c r="E18" s="115"/>
      <c r="F18" s="119"/>
      <c r="J18" s="46"/>
      <c r="K18" s="62">
        <f t="shared" si="0"/>
        <v>0</v>
      </c>
    </row>
    <row r="19" spans="1:11" s="45" customFormat="1" ht="17.25" customHeight="1" thickBot="1" x14ac:dyDescent="0.25">
      <c r="A19" s="118" t="s">
        <v>41</v>
      </c>
      <c r="B19" s="115"/>
      <c r="C19" s="119"/>
      <c r="D19" s="17">
        <v>0</v>
      </c>
      <c r="E19" s="66">
        <v>0</v>
      </c>
      <c r="F19" s="67">
        <v>0</v>
      </c>
      <c r="J19" s="46"/>
      <c r="K19" s="62">
        <f t="shared" si="0"/>
        <v>0</v>
      </c>
    </row>
    <row r="20" spans="1:11" s="45" customFormat="1" ht="33.75" customHeight="1" thickBot="1" x14ac:dyDescent="0.25">
      <c r="A20" s="118" t="s">
        <v>73</v>
      </c>
      <c r="B20" s="115"/>
      <c r="C20" s="115"/>
      <c r="D20" s="115"/>
      <c r="E20" s="115"/>
      <c r="F20" s="119"/>
      <c r="J20" s="46"/>
      <c r="K20" s="62">
        <f t="shared" si="0"/>
        <v>0</v>
      </c>
    </row>
    <row r="21" spans="1:11" s="45" customFormat="1" ht="17.25" customHeight="1" x14ac:dyDescent="0.2">
      <c r="A21" s="124" t="s">
        <v>14</v>
      </c>
      <c r="B21" s="150" t="s">
        <v>42</v>
      </c>
      <c r="C21" s="151"/>
      <c r="D21" s="18">
        <f>SUM(D22:D24)</f>
        <v>9000</v>
      </c>
      <c r="E21" s="68">
        <f>SUM(E22:E24)</f>
        <v>1710</v>
      </c>
      <c r="F21" s="69">
        <f>D21+E21</f>
        <v>10710</v>
      </c>
      <c r="J21" s="46"/>
      <c r="K21" s="62"/>
    </row>
    <row r="22" spans="1:11" s="45" customFormat="1" ht="17.25" customHeight="1" x14ac:dyDescent="0.2">
      <c r="A22" s="123"/>
      <c r="B22" s="111" t="s">
        <v>183</v>
      </c>
      <c r="C22" s="113"/>
      <c r="D22" s="19">
        <v>9000</v>
      </c>
      <c r="E22" s="23">
        <f>D22*0.19</f>
        <v>1710</v>
      </c>
      <c r="F22" s="70">
        <f>D22+E22</f>
        <v>10710</v>
      </c>
      <c r="J22" s="46">
        <v>9000</v>
      </c>
      <c r="K22" s="62">
        <f>D22-J22</f>
        <v>0</v>
      </c>
    </row>
    <row r="23" spans="1:11" s="45" customFormat="1" ht="17.25" customHeight="1" x14ac:dyDescent="0.2">
      <c r="A23" s="123"/>
      <c r="B23" s="111" t="s">
        <v>184</v>
      </c>
      <c r="C23" s="113"/>
      <c r="D23" s="19">
        <v>0</v>
      </c>
      <c r="E23" s="23">
        <v>0</v>
      </c>
      <c r="F23" s="70">
        <v>0</v>
      </c>
      <c r="J23" s="46"/>
      <c r="K23" s="62">
        <f t="shared" si="0"/>
        <v>0</v>
      </c>
    </row>
    <row r="24" spans="1:11" s="45" customFormat="1" ht="17.25" customHeight="1" x14ac:dyDescent="0.2">
      <c r="A24" s="159"/>
      <c r="B24" s="111" t="s">
        <v>185</v>
      </c>
      <c r="C24" s="113"/>
      <c r="D24" s="19">
        <v>0</v>
      </c>
      <c r="E24" s="23">
        <v>0</v>
      </c>
      <c r="F24" s="70">
        <v>0</v>
      </c>
      <c r="J24" s="46"/>
      <c r="K24" s="62">
        <f t="shared" si="0"/>
        <v>0</v>
      </c>
    </row>
    <row r="25" spans="1:11" s="45" customFormat="1" ht="15" x14ac:dyDescent="0.2">
      <c r="A25" s="71" t="s">
        <v>33</v>
      </c>
      <c r="B25" s="126" t="s">
        <v>8</v>
      </c>
      <c r="C25" s="127"/>
      <c r="D25" s="20">
        <v>0</v>
      </c>
      <c r="E25" s="72">
        <f>D25*0.19</f>
        <v>0</v>
      </c>
      <c r="F25" s="73">
        <f>D25+E25</f>
        <v>0</v>
      </c>
      <c r="J25" s="46">
        <v>5000</v>
      </c>
      <c r="K25" s="62">
        <f t="shared" si="0"/>
        <v>-5000</v>
      </c>
    </row>
    <row r="26" spans="1:11" s="45" customFormat="1" ht="17.25" customHeight="1" x14ac:dyDescent="0.2">
      <c r="A26" s="71" t="s">
        <v>15</v>
      </c>
      <c r="B26" s="126" t="s">
        <v>64</v>
      </c>
      <c r="C26" s="127"/>
      <c r="D26" s="20">
        <v>15000</v>
      </c>
      <c r="E26" s="72">
        <f>D26*0.19</f>
        <v>2850</v>
      </c>
      <c r="F26" s="73">
        <f>D26+E26</f>
        <v>17850</v>
      </c>
      <c r="J26" s="46">
        <v>15000</v>
      </c>
      <c r="K26" s="62">
        <f t="shared" si="0"/>
        <v>0</v>
      </c>
    </row>
    <row r="27" spans="1:11" s="45" customFormat="1" ht="15" x14ac:dyDescent="0.2">
      <c r="A27" s="71" t="s">
        <v>16</v>
      </c>
      <c r="B27" s="126" t="s">
        <v>57</v>
      </c>
      <c r="C27" s="127"/>
      <c r="D27" s="20">
        <v>0</v>
      </c>
      <c r="E27" s="72">
        <v>0</v>
      </c>
      <c r="F27" s="73">
        <v>0</v>
      </c>
      <c r="J27" s="46"/>
      <c r="K27" s="62">
        <f t="shared" si="0"/>
        <v>0</v>
      </c>
    </row>
    <row r="28" spans="1:11" s="45" customFormat="1" ht="17.25" customHeight="1" x14ac:dyDescent="0.2">
      <c r="A28" s="122" t="s">
        <v>17</v>
      </c>
      <c r="B28" s="126" t="s">
        <v>43</v>
      </c>
      <c r="C28" s="127"/>
      <c r="D28" s="20">
        <f t="shared" ref="D28:F28" si="2">SUM(D29:D34)</f>
        <v>178000</v>
      </c>
      <c r="E28" s="72">
        <f t="shared" si="2"/>
        <v>33820</v>
      </c>
      <c r="F28" s="73">
        <f t="shared" si="2"/>
        <v>211820</v>
      </c>
      <c r="J28" s="46"/>
      <c r="K28" s="62"/>
    </row>
    <row r="29" spans="1:11" s="45" customFormat="1" ht="17.25" customHeight="1" x14ac:dyDescent="0.2">
      <c r="A29" s="123"/>
      <c r="B29" s="111" t="s">
        <v>186</v>
      </c>
      <c r="C29" s="113"/>
      <c r="D29" s="19">
        <v>0</v>
      </c>
      <c r="E29" s="23">
        <v>0</v>
      </c>
      <c r="F29" s="70">
        <v>0</v>
      </c>
      <c r="J29" s="46"/>
      <c r="K29" s="62">
        <f t="shared" si="0"/>
        <v>0</v>
      </c>
    </row>
    <row r="30" spans="1:11" s="45" customFormat="1" ht="17.25" customHeight="1" x14ac:dyDescent="0.2">
      <c r="A30" s="123"/>
      <c r="B30" s="111" t="s">
        <v>187</v>
      </c>
      <c r="C30" s="113"/>
      <c r="D30" s="19">
        <v>0</v>
      </c>
      <c r="E30" s="23">
        <v>0</v>
      </c>
      <c r="F30" s="70">
        <v>0</v>
      </c>
      <c r="J30" s="46"/>
      <c r="K30" s="62">
        <f t="shared" si="0"/>
        <v>0</v>
      </c>
    </row>
    <row r="31" spans="1:11" s="45" customFormat="1" ht="34.5" customHeight="1" x14ac:dyDescent="0.2">
      <c r="A31" s="123"/>
      <c r="B31" s="111" t="s">
        <v>188</v>
      </c>
      <c r="C31" s="113"/>
      <c r="D31" s="19">
        <v>55000</v>
      </c>
      <c r="E31" s="23">
        <f>D31*0.19</f>
        <v>10450</v>
      </c>
      <c r="F31" s="70">
        <f>D31+E31</f>
        <v>65450</v>
      </c>
      <c r="G31" s="62"/>
      <c r="J31" s="46">
        <v>55000</v>
      </c>
      <c r="K31" s="62">
        <f t="shared" si="0"/>
        <v>0</v>
      </c>
    </row>
    <row r="32" spans="1:11" s="45" customFormat="1" ht="34.5" customHeight="1" x14ac:dyDescent="0.2">
      <c r="A32" s="123"/>
      <c r="B32" s="111" t="s">
        <v>189</v>
      </c>
      <c r="C32" s="113"/>
      <c r="D32" s="19">
        <v>5000</v>
      </c>
      <c r="E32" s="23">
        <f>D32*0.19</f>
        <v>950</v>
      </c>
      <c r="F32" s="70">
        <f>D32+E32</f>
        <v>5950</v>
      </c>
      <c r="J32" s="1">
        <v>5000</v>
      </c>
      <c r="K32" s="62">
        <f t="shared" si="0"/>
        <v>0</v>
      </c>
    </row>
    <row r="33" spans="1:13" s="45" customFormat="1" ht="34.5" customHeight="1" x14ac:dyDescent="0.2">
      <c r="A33" s="123"/>
      <c r="B33" s="111" t="s">
        <v>190</v>
      </c>
      <c r="C33" s="113"/>
      <c r="D33" s="19">
        <v>8000</v>
      </c>
      <c r="E33" s="23">
        <f>D33*0.19</f>
        <v>1520</v>
      </c>
      <c r="F33" s="70">
        <f>D33+E33</f>
        <v>9520</v>
      </c>
      <c r="G33" s="62"/>
      <c r="J33" s="1">
        <v>8000</v>
      </c>
      <c r="K33" s="62">
        <f t="shared" si="0"/>
        <v>0</v>
      </c>
    </row>
    <row r="34" spans="1:13" s="45" customFormat="1" ht="17.25" customHeight="1" x14ac:dyDescent="0.2">
      <c r="A34" s="159"/>
      <c r="B34" s="111" t="s">
        <v>191</v>
      </c>
      <c r="C34" s="113"/>
      <c r="D34" s="19">
        <v>110000</v>
      </c>
      <c r="E34" s="23">
        <f>D34*0.19</f>
        <v>20900</v>
      </c>
      <c r="F34" s="70">
        <f>D34+E34</f>
        <v>130900</v>
      </c>
      <c r="J34" s="1">
        <v>125000</v>
      </c>
      <c r="K34" s="62">
        <f t="shared" si="0"/>
        <v>-15000</v>
      </c>
    </row>
    <row r="35" spans="1:13" s="45" customFormat="1" ht="17.25" customHeight="1" x14ac:dyDescent="0.2">
      <c r="A35" s="71" t="s">
        <v>18</v>
      </c>
      <c r="B35" s="126" t="s">
        <v>58</v>
      </c>
      <c r="C35" s="127"/>
      <c r="D35" s="20">
        <v>0</v>
      </c>
      <c r="E35" s="72">
        <v>0</v>
      </c>
      <c r="F35" s="73">
        <v>0</v>
      </c>
      <c r="J35" s="46">
        <v>15000</v>
      </c>
      <c r="K35" s="62">
        <f t="shared" si="0"/>
        <v>-15000</v>
      </c>
    </row>
    <row r="36" spans="1:13" s="45" customFormat="1" ht="17.25" customHeight="1" x14ac:dyDescent="0.2">
      <c r="A36" s="122" t="s">
        <v>19</v>
      </c>
      <c r="B36" s="126" t="s">
        <v>59</v>
      </c>
      <c r="C36" s="127"/>
      <c r="D36" s="20">
        <f t="shared" ref="D36:F36" si="3">SUM(D37:D38)</f>
        <v>0</v>
      </c>
      <c r="E36" s="72">
        <f t="shared" si="3"/>
        <v>0</v>
      </c>
      <c r="F36" s="73">
        <f t="shared" si="3"/>
        <v>0</v>
      </c>
      <c r="J36" s="46"/>
      <c r="K36" s="62">
        <f t="shared" si="0"/>
        <v>0</v>
      </c>
    </row>
    <row r="37" spans="1:13" s="45" customFormat="1" ht="17.25" customHeight="1" x14ac:dyDescent="0.2">
      <c r="A37" s="123"/>
      <c r="B37" s="111" t="s">
        <v>192</v>
      </c>
      <c r="C37" s="113"/>
      <c r="D37" s="19">
        <v>0</v>
      </c>
      <c r="E37" s="23">
        <f>D37*0.19</f>
        <v>0</v>
      </c>
      <c r="F37" s="70">
        <f>D37+E37</f>
        <v>0</v>
      </c>
      <c r="J37" s="46">
        <v>11707.58</v>
      </c>
      <c r="K37" s="62">
        <f t="shared" si="0"/>
        <v>-11707.58</v>
      </c>
    </row>
    <row r="38" spans="1:13" s="45" customFormat="1" ht="17.25" customHeight="1" x14ac:dyDescent="0.2">
      <c r="A38" s="159"/>
      <c r="B38" s="111" t="s">
        <v>193</v>
      </c>
      <c r="C38" s="113"/>
      <c r="D38" s="19">
        <v>0</v>
      </c>
      <c r="E38" s="23">
        <v>0</v>
      </c>
      <c r="F38" s="70">
        <f>D38+E38</f>
        <v>0</v>
      </c>
      <c r="J38" s="46">
        <v>11707.58</v>
      </c>
      <c r="K38" s="62">
        <f t="shared" si="0"/>
        <v>-11707.58</v>
      </c>
    </row>
    <row r="39" spans="1:13" s="45" customFormat="1" ht="17.25" customHeight="1" x14ac:dyDescent="0.2">
      <c r="A39" s="122" t="s">
        <v>20</v>
      </c>
      <c r="B39" s="126" t="s">
        <v>60</v>
      </c>
      <c r="C39" s="127"/>
      <c r="D39" s="20">
        <f t="shared" ref="D39:F39" si="4">D40+D43</f>
        <v>35000</v>
      </c>
      <c r="E39" s="72">
        <f t="shared" si="4"/>
        <v>7090</v>
      </c>
      <c r="F39" s="73">
        <f t="shared" si="4"/>
        <v>42090</v>
      </c>
      <c r="J39" s="46"/>
      <c r="K39" s="62"/>
    </row>
    <row r="40" spans="1:13" s="45" customFormat="1" ht="17.25" customHeight="1" x14ac:dyDescent="0.2">
      <c r="A40" s="123"/>
      <c r="B40" s="111" t="s">
        <v>194</v>
      </c>
      <c r="C40" s="113"/>
      <c r="D40" s="19">
        <f>D41+D42</f>
        <v>9000</v>
      </c>
      <c r="E40" s="23">
        <f>E41+E42</f>
        <v>1890</v>
      </c>
      <c r="F40" s="70">
        <f>D40+E40</f>
        <v>10890</v>
      </c>
      <c r="G40" s="62"/>
      <c r="H40" s="2"/>
      <c r="J40" s="1">
        <v>10000</v>
      </c>
      <c r="K40" s="62">
        <f t="shared" si="0"/>
        <v>-1000</v>
      </c>
    </row>
    <row r="41" spans="1:13" s="45" customFormat="1" ht="17.25" customHeight="1" x14ac:dyDescent="0.2">
      <c r="A41" s="123"/>
      <c r="B41" s="111" t="s">
        <v>195</v>
      </c>
      <c r="C41" s="113"/>
      <c r="D41" s="19">
        <v>9000</v>
      </c>
      <c r="E41" s="23">
        <v>1890</v>
      </c>
      <c r="F41" s="70">
        <f>D41+E41</f>
        <v>10890</v>
      </c>
      <c r="J41" s="46"/>
      <c r="K41" s="62"/>
    </row>
    <row r="42" spans="1:13" s="45" customFormat="1" ht="52.5" customHeight="1" x14ac:dyDescent="0.2">
      <c r="A42" s="123"/>
      <c r="B42" s="111" t="s">
        <v>196</v>
      </c>
      <c r="C42" s="113"/>
      <c r="D42" s="19">
        <v>0</v>
      </c>
      <c r="E42" s="23">
        <f>D42*0.19</f>
        <v>0</v>
      </c>
      <c r="F42" s="70">
        <f>D42+E42</f>
        <v>0</v>
      </c>
      <c r="G42" s="1">
        <v>7060.7</v>
      </c>
      <c r="H42" s="62">
        <f>G42-F42</f>
        <v>7060.7</v>
      </c>
      <c r="J42" s="46"/>
      <c r="K42" s="62">
        <f t="shared" si="0"/>
        <v>0</v>
      </c>
    </row>
    <row r="43" spans="1:13" s="45" customFormat="1" ht="17.25" customHeight="1" thickBot="1" x14ac:dyDescent="0.25">
      <c r="A43" s="123"/>
      <c r="B43" s="116" t="s">
        <v>197</v>
      </c>
      <c r="C43" s="117"/>
      <c r="D43" s="74">
        <v>26000</v>
      </c>
      <c r="E43" s="24">
        <v>5200</v>
      </c>
      <c r="F43" s="75">
        <f>D43+E43</f>
        <v>31200</v>
      </c>
      <c r="J43" s="46">
        <v>25122.74</v>
      </c>
      <c r="K43" s="62">
        <f t="shared" si="0"/>
        <v>877.2599999999984</v>
      </c>
    </row>
    <row r="44" spans="1:13" s="45" customFormat="1" ht="17.25" customHeight="1" thickBot="1" x14ac:dyDescent="0.25">
      <c r="A44" s="118" t="s">
        <v>44</v>
      </c>
      <c r="B44" s="115"/>
      <c r="C44" s="119"/>
      <c r="D44" s="16">
        <f>D39+D36+D35+D28+D27+D26+D25+D21</f>
        <v>237000</v>
      </c>
      <c r="E44" s="21">
        <f>E21+E25+E26+E27+E28+E35+E36+E39</f>
        <v>45470</v>
      </c>
      <c r="F44" s="64">
        <f>F21+F25+F26+F27+F28+F35+F36+F39</f>
        <v>282470</v>
      </c>
      <c r="J44" s="46"/>
      <c r="K44" s="62"/>
    </row>
    <row r="45" spans="1:13" s="45" customFormat="1" ht="33.75" customHeight="1" thickBot="1" x14ac:dyDescent="0.25">
      <c r="A45" s="118" t="s">
        <v>61</v>
      </c>
      <c r="B45" s="115"/>
      <c r="C45" s="115"/>
      <c r="D45" s="115"/>
      <c r="E45" s="115"/>
      <c r="F45" s="119"/>
      <c r="J45" s="46"/>
      <c r="K45" s="62">
        <f t="shared" si="0"/>
        <v>0</v>
      </c>
    </row>
    <row r="46" spans="1:13" s="45" customFormat="1" ht="15" x14ac:dyDescent="0.2">
      <c r="A46" s="76" t="s">
        <v>21</v>
      </c>
      <c r="B46" s="128" t="s">
        <v>62</v>
      </c>
      <c r="C46" s="129"/>
      <c r="D46" s="77">
        <v>2963470.87</v>
      </c>
      <c r="E46" s="78">
        <v>589860.66</v>
      </c>
      <c r="F46" s="79">
        <f>D46+E46</f>
        <v>3553331.5300000003</v>
      </c>
      <c r="G46" s="1">
        <v>2473622.0299999998</v>
      </c>
      <c r="H46" s="62">
        <f>G46-F46</f>
        <v>-1079709.5000000005</v>
      </c>
      <c r="J46" s="1">
        <v>2341516</v>
      </c>
      <c r="K46" s="62">
        <f>D46-J46</f>
        <v>621954.87000000011</v>
      </c>
      <c r="L46" s="62"/>
      <c r="M46" s="62"/>
    </row>
    <row r="47" spans="1:13" s="45" customFormat="1" ht="15.75" customHeight="1" x14ac:dyDescent="0.2">
      <c r="A47" s="71" t="s">
        <v>22</v>
      </c>
      <c r="B47" s="111" t="s">
        <v>63</v>
      </c>
      <c r="C47" s="112"/>
      <c r="D47" s="80">
        <v>0</v>
      </c>
      <c r="E47" s="81">
        <v>0</v>
      </c>
      <c r="F47" s="82">
        <v>0</v>
      </c>
      <c r="J47" s="46"/>
      <c r="K47" s="62">
        <f t="shared" si="0"/>
        <v>0</v>
      </c>
      <c r="M47" s="62"/>
    </row>
    <row r="48" spans="1:13" s="45" customFormat="1" ht="15.75" customHeight="1" x14ac:dyDescent="0.2">
      <c r="A48" s="71" t="s">
        <v>23</v>
      </c>
      <c r="B48" s="111" t="s">
        <v>65</v>
      </c>
      <c r="C48" s="112"/>
      <c r="D48" s="80">
        <v>0</v>
      </c>
      <c r="E48" s="81">
        <v>0</v>
      </c>
      <c r="F48" s="82">
        <v>0</v>
      </c>
      <c r="J48" s="46"/>
      <c r="K48" s="62">
        <f t="shared" si="0"/>
        <v>0</v>
      </c>
    </row>
    <row r="49" spans="1:17" s="45" customFormat="1" ht="15.75" customHeight="1" x14ac:dyDescent="0.2">
      <c r="A49" s="71" t="s">
        <v>24</v>
      </c>
      <c r="B49" s="111" t="s">
        <v>66</v>
      </c>
      <c r="C49" s="112"/>
      <c r="D49" s="80">
        <v>0</v>
      </c>
      <c r="E49" s="81">
        <v>0</v>
      </c>
      <c r="F49" s="82">
        <v>0</v>
      </c>
      <c r="J49" s="46"/>
      <c r="K49" s="62">
        <f t="shared" si="0"/>
        <v>0</v>
      </c>
      <c r="Q49" s="45">
        <v>4195772</v>
      </c>
    </row>
    <row r="50" spans="1:17" s="45" customFormat="1" ht="15" x14ac:dyDescent="0.2">
      <c r="A50" s="71" t="s">
        <v>25</v>
      </c>
      <c r="B50" s="111" t="s">
        <v>67</v>
      </c>
      <c r="C50" s="112"/>
      <c r="D50" s="80">
        <v>0</v>
      </c>
      <c r="E50" s="81">
        <v>0</v>
      </c>
      <c r="F50" s="82">
        <v>0</v>
      </c>
      <c r="J50" s="46"/>
      <c r="K50" s="62">
        <f t="shared" si="0"/>
        <v>0</v>
      </c>
      <c r="L50" s="46"/>
      <c r="Q50" s="45">
        <v>4193840.17</v>
      </c>
    </row>
    <row r="51" spans="1:17" s="45" customFormat="1" ht="15.75" thickBot="1" x14ac:dyDescent="0.25">
      <c r="A51" s="83" t="s">
        <v>26</v>
      </c>
      <c r="B51" s="116" t="s">
        <v>45</v>
      </c>
      <c r="C51" s="130"/>
      <c r="D51" s="84">
        <v>0</v>
      </c>
      <c r="E51" s="85">
        <v>0</v>
      </c>
      <c r="F51" s="86">
        <v>0</v>
      </c>
      <c r="J51" s="46"/>
      <c r="K51" s="62">
        <f t="shared" si="0"/>
        <v>0</v>
      </c>
      <c r="L51" s="46"/>
      <c r="Q51" s="45">
        <f>Q49-Q50</f>
        <v>1931.8300000000745</v>
      </c>
    </row>
    <row r="52" spans="1:17" s="45" customFormat="1" ht="15.75" customHeight="1" thickBot="1" x14ac:dyDescent="0.25">
      <c r="A52" s="118" t="s">
        <v>46</v>
      </c>
      <c r="B52" s="115"/>
      <c r="C52" s="115"/>
      <c r="D52" s="21">
        <f t="shared" ref="D52:F52" si="5">SUM(D46:D51)</f>
        <v>2963470.87</v>
      </c>
      <c r="E52" s="87">
        <f t="shared" si="5"/>
        <v>589860.66</v>
      </c>
      <c r="F52" s="64">
        <f t="shared" si="5"/>
        <v>3553331.5300000003</v>
      </c>
      <c r="J52" s="46"/>
      <c r="K52" s="62"/>
      <c r="L52" s="62"/>
    </row>
    <row r="53" spans="1:17" s="45" customFormat="1" ht="33.75" customHeight="1" thickBot="1" x14ac:dyDescent="0.25">
      <c r="A53" s="118" t="s">
        <v>198</v>
      </c>
      <c r="B53" s="115"/>
      <c r="C53" s="115"/>
      <c r="D53" s="115"/>
      <c r="E53" s="115"/>
      <c r="F53" s="119"/>
      <c r="J53" s="46"/>
      <c r="K53" s="62">
        <f t="shared" si="0"/>
        <v>0</v>
      </c>
    </row>
    <row r="54" spans="1:17" s="45" customFormat="1" ht="15.75" thickBot="1" x14ac:dyDescent="0.25">
      <c r="A54" s="124" t="s">
        <v>27</v>
      </c>
      <c r="B54" s="114" t="s">
        <v>68</v>
      </c>
      <c r="C54" s="115"/>
      <c r="D54" s="88">
        <f t="shared" ref="D54:F54" si="6">D55+D56</f>
        <v>37915.089999999997</v>
      </c>
      <c r="E54" s="89">
        <f t="shared" si="6"/>
        <v>7344.0379000000003</v>
      </c>
      <c r="F54" s="90">
        <f t="shared" si="6"/>
        <v>45259.127899999999</v>
      </c>
      <c r="G54" s="1">
        <v>56345.79</v>
      </c>
      <c r="H54" s="62">
        <f>G54-F54</f>
        <v>11086.662100000001</v>
      </c>
      <c r="J54" s="1"/>
      <c r="K54" s="62"/>
    </row>
    <row r="55" spans="1:17" s="45" customFormat="1" ht="15.75" customHeight="1" x14ac:dyDescent="0.2">
      <c r="A55" s="123"/>
      <c r="B55" s="128" t="s">
        <v>199</v>
      </c>
      <c r="C55" s="129"/>
      <c r="D55" s="91">
        <v>31054.68</v>
      </c>
      <c r="E55" s="92">
        <v>6040.56</v>
      </c>
      <c r="F55" s="93">
        <f>D55+E55</f>
        <v>37095.24</v>
      </c>
      <c r="G55" s="62">
        <f>G54+G46+G42+G16+G14</f>
        <v>2685029.58</v>
      </c>
      <c r="H55" s="62"/>
      <c r="J55" s="46">
        <v>30000</v>
      </c>
      <c r="K55" s="62">
        <f t="shared" si="0"/>
        <v>1054.6800000000003</v>
      </c>
    </row>
    <row r="56" spans="1:17" s="45" customFormat="1" ht="15.75" customHeight="1" thickBot="1" x14ac:dyDescent="0.25">
      <c r="A56" s="125"/>
      <c r="B56" s="116" t="s">
        <v>200</v>
      </c>
      <c r="C56" s="130"/>
      <c r="D56" s="84">
        <v>6860.41</v>
      </c>
      <c r="E56" s="85">
        <f>D56*0.19</f>
        <v>1303.4779000000001</v>
      </c>
      <c r="F56" s="86">
        <f>D56+E56</f>
        <v>8163.8878999999997</v>
      </c>
      <c r="H56" s="62"/>
      <c r="J56" s="46">
        <v>5122.74</v>
      </c>
      <c r="K56" s="62">
        <f t="shared" si="0"/>
        <v>1737.67</v>
      </c>
    </row>
    <row r="57" spans="1:17" s="45" customFormat="1" ht="15.75" customHeight="1" thickBot="1" x14ac:dyDescent="0.25">
      <c r="A57" s="120" t="s">
        <v>28</v>
      </c>
      <c r="B57" s="114" t="s">
        <v>47</v>
      </c>
      <c r="C57" s="115"/>
      <c r="D57" s="22">
        <f>SUM(D58:D62)-0.01</f>
        <v>37020.445026758105</v>
      </c>
      <c r="E57" s="22">
        <f t="shared" ref="E57:F57" si="7">SUM(E58:E62)</f>
        <v>364.54160000000002</v>
      </c>
      <c r="F57" s="64">
        <f t="shared" si="7"/>
        <v>37384.996626758104</v>
      </c>
      <c r="G57" s="62">
        <f>F54+F46+F42+F16+F14</f>
        <v>3834881.0940765594</v>
      </c>
      <c r="H57" s="62">
        <f>H54+H46+H42+H16+H14</f>
        <v>-1149851.5140765589</v>
      </c>
      <c r="J57" s="46"/>
      <c r="K57" s="62"/>
    </row>
    <row r="58" spans="1:17" s="45" customFormat="1" ht="15.75" customHeight="1" x14ac:dyDescent="0.2">
      <c r="A58" s="121"/>
      <c r="B58" s="128" t="s">
        <v>201</v>
      </c>
      <c r="C58" s="129"/>
      <c r="D58" s="91">
        <v>0</v>
      </c>
      <c r="E58" s="91">
        <v>0</v>
      </c>
      <c r="F58" s="93">
        <v>0</v>
      </c>
      <c r="J58" s="46"/>
      <c r="K58" s="62">
        <f t="shared" si="0"/>
        <v>0</v>
      </c>
    </row>
    <row r="59" spans="1:17" s="45" customFormat="1" ht="15" x14ac:dyDescent="0.2">
      <c r="A59" s="121"/>
      <c r="B59" s="111" t="s">
        <v>202</v>
      </c>
      <c r="C59" s="112"/>
      <c r="D59" s="23">
        <f>0.5%*D71</f>
        <v>15955.370466708231</v>
      </c>
      <c r="E59" s="81">
        <v>0</v>
      </c>
      <c r="F59" s="70">
        <f>D59+E59</f>
        <v>15955.370466708231</v>
      </c>
      <c r="H59" s="62"/>
      <c r="J59" s="46">
        <v>13328.42</v>
      </c>
      <c r="K59" s="62">
        <f t="shared" si="0"/>
        <v>2626.950466708231</v>
      </c>
    </row>
    <row r="60" spans="1:17" s="45" customFormat="1" ht="34.5" customHeight="1" x14ac:dyDescent="0.2">
      <c r="A60" s="121"/>
      <c r="B60" s="111" t="s">
        <v>203</v>
      </c>
      <c r="C60" s="112"/>
      <c r="D60" s="23">
        <f>0.1%*D71</f>
        <v>3191.0740933416464</v>
      </c>
      <c r="E60" s="81">
        <v>0</v>
      </c>
      <c r="F60" s="70">
        <f t="shared" ref="F60:F61" si="8">D60+E60</f>
        <v>3191.0740933416464</v>
      </c>
      <c r="J60" s="46">
        <v>2665.68</v>
      </c>
      <c r="K60" s="62">
        <f t="shared" si="0"/>
        <v>525.39409334164657</v>
      </c>
    </row>
    <row r="61" spans="1:17" s="45" customFormat="1" ht="15.75" customHeight="1" x14ac:dyDescent="0.2">
      <c r="A61" s="121"/>
      <c r="B61" s="116" t="s">
        <v>204</v>
      </c>
      <c r="C61" s="130"/>
      <c r="D61" s="24">
        <f>0.5%*D71</f>
        <v>15955.370466708231</v>
      </c>
      <c r="E61" s="85">
        <v>0</v>
      </c>
      <c r="F61" s="70">
        <f t="shared" si="8"/>
        <v>15955.370466708231</v>
      </c>
      <c r="J61" s="46">
        <v>13328.42</v>
      </c>
      <c r="K61" s="62">
        <f t="shared" si="0"/>
        <v>2626.950466708231</v>
      </c>
    </row>
    <row r="62" spans="1:17" s="45" customFormat="1" ht="35.25" customHeight="1" thickBot="1" x14ac:dyDescent="0.25">
      <c r="A62" s="121"/>
      <c r="B62" s="131" t="s">
        <v>205</v>
      </c>
      <c r="C62" s="131"/>
      <c r="D62" s="25">
        <v>1918.64</v>
      </c>
      <c r="E62" s="23">
        <f>D62*0.19</f>
        <v>364.54160000000002</v>
      </c>
      <c r="F62" s="94">
        <f>D62+E62</f>
        <v>2283.1815999999999</v>
      </c>
      <c r="J62" s="46">
        <v>500</v>
      </c>
      <c r="K62" s="62">
        <f t="shared" si="0"/>
        <v>1418.64</v>
      </c>
    </row>
    <row r="63" spans="1:17" s="45" customFormat="1" ht="15.75" thickBot="1" x14ac:dyDescent="0.25">
      <c r="A63" s="95" t="s">
        <v>29</v>
      </c>
      <c r="B63" s="132" t="s">
        <v>69</v>
      </c>
      <c r="C63" s="132"/>
      <c r="D63" s="22"/>
      <c r="E63" s="96">
        <f>D63*0.19</f>
        <v>0</v>
      </c>
      <c r="F63" s="97">
        <f>D63+E63</f>
        <v>0</v>
      </c>
      <c r="J63" s="46">
        <v>535144.48</v>
      </c>
      <c r="K63" s="62">
        <f>D63-J63</f>
        <v>-535144.48</v>
      </c>
    </row>
    <row r="64" spans="1:17" s="45" customFormat="1" ht="15.75" customHeight="1" thickBot="1" x14ac:dyDescent="0.25">
      <c r="A64" s="98" t="s">
        <v>30</v>
      </c>
      <c r="B64" s="135" t="s">
        <v>70</v>
      </c>
      <c r="C64" s="136"/>
      <c r="D64" s="26">
        <v>1166.3800000000001</v>
      </c>
      <c r="E64" s="99">
        <f>D64*0.19</f>
        <v>221.61220000000003</v>
      </c>
      <c r="F64" s="100">
        <f>D64+E64</f>
        <v>1387.9922000000001</v>
      </c>
      <c r="J64" s="101">
        <f>SUM(J14:J63)</f>
        <v>3531312.14</v>
      </c>
      <c r="K64" s="62">
        <f>SUM(K13:K63)</f>
        <v>-59357.181631595828</v>
      </c>
      <c r="M64" s="102"/>
      <c r="N64" s="102"/>
    </row>
    <row r="65" spans="1:14" s="45" customFormat="1" ht="15.75" customHeight="1" thickBot="1" x14ac:dyDescent="0.25">
      <c r="A65" s="137" t="s">
        <v>48</v>
      </c>
      <c r="B65" s="136"/>
      <c r="C65" s="136"/>
      <c r="D65" s="27">
        <f>D54+D57+D63+D64</f>
        <v>76101.915026758099</v>
      </c>
      <c r="E65" s="103">
        <f>E64+E63+E57+E54</f>
        <v>7930.1917000000003</v>
      </c>
      <c r="F65" s="104">
        <f>F64+F63+F57+F54</f>
        <v>84032.116726758104</v>
      </c>
      <c r="J65" s="46">
        <f>J64-3531312.14</f>
        <v>0</v>
      </c>
    </row>
    <row r="66" spans="1:14" s="45" customFormat="1" ht="33.75" customHeight="1" thickBot="1" x14ac:dyDescent="0.25">
      <c r="A66" s="118" t="s">
        <v>71</v>
      </c>
      <c r="B66" s="115"/>
      <c r="C66" s="115"/>
      <c r="D66" s="115"/>
      <c r="E66" s="115"/>
      <c r="F66" s="119"/>
      <c r="J66" s="46"/>
      <c r="L66" s="102">
        <f>D63+K64</f>
        <v>-59357.181631595828</v>
      </c>
    </row>
    <row r="67" spans="1:14" s="45" customFormat="1" ht="15" x14ac:dyDescent="0.2">
      <c r="A67" s="76" t="s">
        <v>31</v>
      </c>
      <c r="B67" s="133" t="s">
        <v>49</v>
      </c>
      <c r="C67" s="134"/>
      <c r="D67" s="91">
        <v>0</v>
      </c>
      <c r="E67" s="92">
        <v>0</v>
      </c>
      <c r="F67" s="93">
        <v>0</v>
      </c>
      <c r="J67" s="46"/>
      <c r="K67" s="62"/>
      <c r="L67" s="62"/>
      <c r="M67" s="62"/>
    </row>
    <row r="68" spans="1:14" s="45" customFormat="1" ht="15.75" thickBot="1" x14ac:dyDescent="0.25">
      <c r="A68" s="83" t="s">
        <v>32</v>
      </c>
      <c r="B68" s="164" t="s">
        <v>72</v>
      </c>
      <c r="C68" s="165"/>
      <c r="D68" s="84">
        <v>0</v>
      </c>
      <c r="E68" s="85">
        <v>0</v>
      </c>
      <c r="F68" s="86">
        <v>0</v>
      </c>
      <c r="J68" s="46"/>
      <c r="K68" s="62"/>
      <c r="L68" s="62"/>
      <c r="M68" s="62"/>
      <c r="N68" s="1"/>
    </row>
    <row r="69" spans="1:14" s="45" customFormat="1" ht="15.75" customHeight="1" thickBot="1" x14ac:dyDescent="0.25">
      <c r="A69" s="118" t="s">
        <v>50</v>
      </c>
      <c r="B69" s="115"/>
      <c r="C69" s="115"/>
      <c r="D69" s="88">
        <v>0</v>
      </c>
      <c r="E69" s="89">
        <v>0</v>
      </c>
      <c r="F69" s="90">
        <v>0</v>
      </c>
      <c r="J69" s="46"/>
      <c r="K69" s="62"/>
      <c r="L69" s="62"/>
      <c r="M69" s="62"/>
      <c r="N69" s="1"/>
    </row>
    <row r="70" spans="1:14" s="45" customFormat="1" ht="15.75" customHeight="1" x14ac:dyDescent="0.2">
      <c r="A70" s="173" t="s">
        <v>51</v>
      </c>
      <c r="B70" s="174"/>
      <c r="C70" s="174"/>
      <c r="D70" s="28">
        <f>D69+D65+D52+D44++D19+D17</f>
        <v>3473121.3283684039</v>
      </c>
      <c r="E70" s="105">
        <f>E69+E65+E52+E44+E19+E17</f>
        <v>683002.74453491275</v>
      </c>
      <c r="F70" s="106">
        <f>F69+F65+F52+F44+F19+F17</f>
        <v>4156124.0729033169</v>
      </c>
      <c r="J70" s="46"/>
      <c r="K70" s="46"/>
      <c r="L70" s="1"/>
      <c r="M70" s="1"/>
      <c r="N70" s="1"/>
    </row>
    <row r="71" spans="1:14" s="45" customFormat="1" ht="12.75" customHeight="1" x14ac:dyDescent="0.2">
      <c r="A71" s="146" t="s">
        <v>206</v>
      </c>
      <c r="B71" s="175"/>
      <c r="C71" s="175"/>
      <c r="D71" s="178">
        <f>D14+D15+D16+D19+D46+D47+D55</f>
        <v>3191074.0933416463</v>
      </c>
      <c r="E71" s="178">
        <f>E14+E15+E16+E19+E46+E47+E55</f>
        <v>635643.11283491284</v>
      </c>
      <c r="F71" s="180">
        <f>D71+E71-0.01</f>
        <v>3826717.1961765592</v>
      </c>
      <c r="J71" s="46"/>
      <c r="K71" s="46"/>
      <c r="L71" s="1"/>
      <c r="M71" s="1"/>
      <c r="N71" s="1"/>
    </row>
    <row r="72" spans="1:14" s="45" customFormat="1" ht="13.5" customHeight="1" thickBot="1" x14ac:dyDescent="0.25">
      <c r="A72" s="176"/>
      <c r="B72" s="177"/>
      <c r="C72" s="177"/>
      <c r="D72" s="179"/>
      <c r="E72" s="179"/>
      <c r="F72" s="181"/>
      <c r="J72" s="46"/>
      <c r="K72" s="46"/>
      <c r="L72" s="1"/>
      <c r="M72" s="1"/>
      <c r="N72" s="1"/>
    </row>
    <row r="73" spans="1:14" ht="7.5" customHeight="1" x14ac:dyDescent="0.2">
      <c r="A73" s="168"/>
      <c r="B73" s="168"/>
      <c r="C73" s="170"/>
      <c r="D73" s="170"/>
      <c r="E73" s="170"/>
      <c r="K73" s="36"/>
      <c r="L73" s="36"/>
      <c r="M73" s="36"/>
    </row>
    <row r="74" spans="1:14" ht="7.5" customHeight="1" x14ac:dyDescent="0.2">
      <c r="A74" s="169"/>
      <c r="B74" s="169"/>
      <c r="C74" s="171"/>
      <c r="D74" s="171"/>
      <c r="E74" s="171"/>
      <c r="K74" s="36"/>
      <c r="L74" s="36"/>
      <c r="M74" s="36"/>
    </row>
    <row r="75" spans="1:14" ht="15.75" customHeight="1" x14ac:dyDescent="0.2">
      <c r="A75" s="163" t="s">
        <v>52</v>
      </c>
      <c r="B75" s="163"/>
      <c r="C75" s="107"/>
      <c r="D75" s="182"/>
      <c r="E75" s="182"/>
      <c r="F75" s="182"/>
      <c r="K75" s="36"/>
      <c r="L75" s="36"/>
      <c r="M75" s="36"/>
      <c r="N75" s="108"/>
    </row>
    <row r="76" spans="1:14" ht="15.75" x14ac:dyDescent="0.2">
      <c r="A76" s="163" t="s">
        <v>75</v>
      </c>
      <c r="B76" s="163"/>
      <c r="C76" s="107"/>
      <c r="D76" s="182"/>
      <c r="E76" s="182"/>
      <c r="F76" s="182"/>
      <c r="K76" s="36"/>
      <c r="L76" s="36"/>
      <c r="M76" s="36"/>
      <c r="N76" s="108"/>
    </row>
    <row r="77" spans="1:14" ht="15.75" x14ac:dyDescent="0.2">
      <c r="A77" s="168"/>
      <c r="B77" s="168"/>
      <c r="C77" s="168"/>
    </row>
    <row r="79" spans="1:14" ht="15.75" x14ac:dyDescent="0.2">
      <c r="A79" s="161" t="s">
        <v>2</v>
      </c>
      <c r="B79" s="160"/>
      <c r="C79" s="160"/>
      <c r="D79" s="160"/>
      <c r="E79" s="160"/>
      <c r="F79" s="160"/>
    </row>
    <row r="80" spans="1:14" ht="15.75" x14ac:dyDescent="0.2">
      <c r="A80" s="161" t="s">
        <v>3</v>
      </c>
      <c r="B80" s="160"/>
      <c r="C80" s="160"/>
      <c r="D80" s="160"/>
      <c r="E80" s="160"/>
      <c r="F80" s="160"/>
    </row>
    <row r="81" spans="1:6" ht="15.75" customHeight="1" x14ac:dyDescent="0.2">
      <c r="A81" s="161" t="s">
        <v>76</v>
      </c>
      <c r="B81" s="160"/>
      <c r="C81" s="160"/>
      <c r="D81" s="160"/>
      <c r="E81" s="160"/>
      <c r="F81" s="160"/>
    </row>
    <row r="82" spans="1:6" ht="15.75" x14ac:dyDescent="0.2">
      <c r="A82" s="167"/>
      <c r="B82" s="167"/>
    </row>
    <row r="83" spans="1:6" ht="15.75" x14ac:dyDescent="0.2">
      <c r="A83" s="172"/>
      <c r="B83" s="172"/>
      <c r="C83" s="110"/>
      <c r="D83" s="161" t="s">
        <v>256</v>
      </c>
      <c r="E83" s="160"/>
      <c r="F83" s="160"/>
    </row>
    <row r="84" spans="1:6" ht="15.75" x14ac:dyDescent="0.2">
      <c r="A84" s="167"/>
      <c r="B84" s="167"/>
      <c r="D84" s="161" t="s">
        <v>4</v>
      </c>
      <c r="E84" s="160"/>
      <c r="F84" s="160"/>
    </row>
    <row r="85" spans="1:6" ht="15.75" x14ac:dyDescent="0.2">
      <c r="A85" s="167"/>
      <c r="B85" s="167"/>
      <c r="D85" s="161" t="s">
        <v>5</v>
      </c>
      <c r="E85" s="160"/>
      <c r="F85" s="160"/>
    </row>
  </sheetData>
  <mergeCells count="100">
    <mergeCell ref="A83:B83"/>
    <mergeCell ref="D83:F83"/>
    <mergeCell ref="A84:B84"/>
    <mergeCell ref="D84:F84"/>
    <mergeCell ref="A70:C70"/>
    <mergeCell ref="A71:C72"/>
    <mergeCell ref="D71:D72"/>
    <mergeCell ref="E71:E72"/>
    <mergeCell ref="F71:F72"/>
    <mergeCell ref="D75:F75"/>
    <mergeCell ref="D76:F76"/>
    <mergeCell ref="A77:C77"/>
    <mergeCell ref="A5:F5"/>
    <mergeCell ref="A85:B85"/>
    <mergeCell ref="D85:F85"/>
    <mergeCell ref="A3:C3"/>
    <mergeCell ref="A79:F79"/>
    <mergeCell ref="A80:F80"/>
    <mergeCell ref="A81:F81"/>
    <mergeCell ref="A82:B82"/>
    <mergeCell ref="B55:C55"/>
    <mergeCell ref="B56:C56"/>
    <mergeCell ref="A73:B73"/>
    <mergeCell ref="A74:B74"/>
    <mergeCell ref="A75:B75"/>
    <mergeCell ref="C73:E73"/>
    <mergeCell ref="C74:E74"/>
    <mergeCell ref="D3:F3"/>
    <mergeCell ref="D1:F1"/>
    <mergeCell ref="D2:F2"/>
    <mergeCell ref="A1:C1"/>
    <mergeCell ref="A2:C2"/>
    <mergeCell ref="A76:B76"/>
    <mergeCell ref="A45:F45"/>
    <mergeCell ref="B46:C46"/>
    <mergeCell ref="B47:C47"/>
    <mergeCell ref="B48:C48"/>
    <mergeCell ref="B49:C49"/>
    <mergeCell ref="B50:C50"/>
    <mergeCell ref="B51:C51"/>
    <mergeCell ref="A52:C52"/>
    <mergeCell ref="A53:F53"/>
    <mergeCell ref="B54:C54"/>
    <mergeCell ref="B68:C68"/>
    <mergeCell ref="B35:C35"/>
    <mergeCell ref="B36:C36"/>
    <mergeCell ref="B11:C11"/>
    <mergeCell ref="A12:F12"/>
    <mergeCell ref="B13:C13"/>
    <mergeCell ref="B14:C14"/>
    <mergeCell ref="B25:C25"/>
    <mergeCell ref="B26:C26"/>
    <mergeCell ref="B27:C27"/>
    <mergeCell ref="B28:C28"/>
    <mergeCell ref="A21:A24"/>
    <mergeCell ref="A28:A34"/>
    <mergeCell ref="A36:A38"/>
    <mergeCell ref="B37:C37"/>
    <mergeCell ref="B38:C38"/>
    <mergeCell ref="B30:C30"/>
    <mergeCell ref="B31:C31"/>
    <mergeCell ref="B32:C32"/>
    <mergeCell ref="B33:C33"/>
    <mergeCell ref="B34:C34"/>
    <mergeCell ref="B21:C21"/>
    <mergeCell ref="B22:C22"/>
    <mergeCell ref="B23:C23"/>
    <mergeCell ref="B24:C24"/>
    <mergeCell ref="B29:C29"/>
    <mergeCell ref="B16:C16"/>
    <mergeCell ref="A17:C17"/>
    <mergeCell ref="A18:F18"/>
    <mergeCell ref="A19:C19"/>
    <mergeCell ref="A20:F20"/>
    <mergeCell ref="A6:F6"/>
    <mergeCell ref="B8:C8"/>
    <mergeCell ref="A9:A10"/>
    <mergeCell ref="B9:C10"/>
    <mergeCell ref="B15:C15"/>
    <mergeCell ref="B63:C63"/>
    <mergeCell ref="B67:C67"/>
    <mergeCell ref="A69:C69"/>
    <mergeCell ref="B64:C64"/>
    <mergeCell ref="A65:C65"/>
    <mergeCell ref="A66:F66"/>
    <mergeCell ref="B60:C60"/>
    <mergeCell ref="B40:C40"/>
    <mergeCell ref="B57:C57"/>
    <mergeCell ref="B41:C41"/>
    <mergeCell ref="B42:C42"/>
    <mergeCell ref="B43:C43"/>
    <mergeCell ref="A44:C44"/>
    <mergeCell ref="A57:A62"/>
    <mergeCell ref="A39:A43"/>
    <mergeCell ref="A54:A56"/>
    <mergeCell ref="B39:C39"/>
    <mergeCell ref="B58:C58"/>
    <mergeCell ref="B59:C59"/>
    <mergeCell ref="B61:C61"/>
    <mergeCell ref="B62:C62"/>
  </mergeCells>
  <phoneticPr fontId="3" type="noConversion"/>
  <printOptions horizontalCentered="1"/>
  <pageMargins left="0.70866141732283472" right="0.70866141732283472" top="0.74803149606299213" bottom="0.70866141732283472" header="0.31496062992125984" footer="0.31496062992125984"/>
  <pageSetup paperSize="9" scale="69" orientation="portrait" r:id="rId1"/>
  <rowBreaks count="1" manualBreakCount="1">
    <brk id="44" max="5" man="1"/>
  </rowBreaks>
  <ignoredErrors>
    <ignoredError sqref="F39:F4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5011-8B20-4E19-A2A2-8A0999D1047B}">
  <dimension ref="B2:G5"/>
  <sheetViews>
    <sheetView workbookViewId="0">
      <selection activeCell="J19" sqref="J19"/>
    </sheetView>
  </sheetViews>
  <sheetFormatPr defaultRowHeight="12.75" x14ac:dyDescent="0.2"/>
  <cols>
    <col min="4" max="7" width="12.1640625" bestFit="1" customWidth="1"/>
  </cols>
  <sheetData>
    <row r="2" spans="2:7" x14ac:dyDescent="0.2">
      <c r="C2" t="s">
        <v>94</v>
      </c>
      <c r="D2" t="s">
        <v>105</v>
      </c>
      <c r="E2" t="s">
        <v>106</v>
      </c>
      <c r="F2" t="s">
        <v>95</v>
      </c>
    </row>
    <row r="3" spans="2:7" x14ac:dyDescent="0.2">
      <c r="B3" s="3" t="s">
        <v>102</v>
      </c>
      <c r="C3">
        <v>31193.83</v>
      </c>
      <c r="D3">
        <v>295290.85615128843</v>
      </c>
      <c r="E3">
        <f>C3+D3</f>
        <v>326484.68615128845</v>
      </c>
      <c r="F3">
        <f>E3*0.19</f>
        <v>62032.090368744808</v>
      </c>
      <c r="G3">
        <f>E3+F3</f>
        <v>388516.77652003325</v>
      </c>
    </row>
    <row r="4" spans="2:7" x14ac:dyDescent="0.2">
      <c r="B4" s="3" t="s">
        <v>104</v>
      </c>
      <c r="C4">
        <v>630.29</v>
      </c>
      <c r="D4">
        <v>5966.4820033250207</v>
      </c>
      <c r="E4">
        <f>C4+D4</f>
        <v>6596.7720033250207</v>
      </c>
      <c r="F4">
        <f>E4*0.19</f>
        <v>1253.386680631754</v>
      </c>
      <c r="G4">
        <f>E4+F4</f>
        <v>7850.1586839567744</v>
      </c>
    </row>
    <row r="5" spans="2:7" x14ac:dyDescent="0.2">
      <c r="E5">
        <f>SUM(E3:E4)</f>
        <v>333081.45815461344</v>
      </c>
      <c r="G5">
        <f>SUM(G3:G4)</f>
        <v>396366.93520399003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BE55-B152-41A7-8CB9-AB5AE6C3B09B}">
  <dimension ref="B1:G226"/>
  <sheetViews>
    <sheetView topLeftCell="A89" workbookViewId="0">
      <selection activeCell="O233" sqref="O233"/>
    </sheetView>
  </sheetViews>
  <sheetFormatPr defaultRowHeight="12.75" x14ac:dyDescent="0.2"/>
  <cols>
    <col min="3" max="3" width="22.33203125" bestFit="1" customWidth="1"/>
  </cols>
  <sheetData>
    <row r="1" spans="2:7" ht="13.5" thickBot="1" x14ac:dyDescent="0.25"/>
    <row r="2" spans="2:7" ht="16.5" thickBot="1" x14ac:dyDescent="0.25">
      <c r="B2" s="5" t="s">
        <v>110</v>
      </c>
      <c r="C2" s="6" t="s">
        <v>111</v>
      </c>
      <c r="D2" s="183" t="s">
        <v>112</v>
      </c>
      <c r="E2" s="184"/>
      <c r="F2" s="183" t="s">
        <v>113</v>
      </c>
      <c r="G2" s="184"/>
    </row>
    <row r="3" spans="2:7" ht="16.5" thickBot="1" x14ac:dyDescent="0.25">
      <c r="B3" s="185" t="s">
        <v>114</v>
      </c>
      <c r="C3" s="185" t="s">
        <v>115</v>
      </c>
      <c r="D3" s="188">
        <v>51162</v>
      </c>
      <c r="E3" s="189"/>
      <c r="F3" s="190" t="s">
        <v>116</v>
      </c>
      <c r="G3" s="191"/>
    </row>
    <row r="4" spans="2:7" ht="16.5" thickBot="1" x14ac:dyDescent="0.25">
      <c r="B4" s="186"/>
      <c r="C4" s="186"/>
      <c r="D4" s="188">
        <v>51164</v>
      </c>
      <c r="E4" s="189"/>
      <c r="F4" s="192"/>
      <c r="G4" s="193"/>
    </row>
    <row r="5" spans="2:7" ht="16.5" thickBot="1" x14ac:dyDescent="0.25">
      <c r="B5" s="186"/>
      <c r="C5" s="186"/>
      <c r="D5" s="188">
        <v>51159</v>
      </c>
      <c r="E5" s="189"/>
      <c r="F5" s="192"/>
      <c r="G5" s="193"/>
    </row>
    <row r="6" spans="2:7" ht="16.5" thickBot="1" x14ac:dyDescent="0.25">
      <c r="B6" s="186"/>
      <c r="C6" s="186"/>
      <c r="D6" s="188">
        <v>51161</v>
      </c>
      <c r="E6" s="189"/>
      <c r="F6" s="192"/>
      <c r="G6" s="193"/>
    </row>
    <row r="7" spans="2:7" ht="16.5" thickBot="1" x14ac:dyDescent="0.25">
      <c r="B7" s="186"/>
      <c r="C7" s="186"/>
      <c r="D7" s="188">
        <v>51160</v>
      </c>
      <c r="E7" s="189"/>
      <c r="F7" s="192"/>
      <c r="G7" s="193"/>
    </row>
    <row r="8" spans="2:7" ht="16.5" thickBot="1" x14ac:dyDescent="0.25">
      <c r="B8" s="186"/>
      <c r="C8" s="186"/>
      <c r="D8" s="188">
        <v>51158</v>
      </c>
      <c r="E8" s="189"/>
      <c r="F8" s="192"/>
      <c r="G8" s="193"/>
    </row>
    <row r="9" spans="2:7" ht="16.5" thickBot="1" x14ac:dyDescent="0.25">
      <c r="B9" s="186"/>
      <c r="C9" s="187"/>
      <c r="D9" s="188">
        <v>51163</v>
      </c>
      <c r="E9" s="189"/>
      <c r="F9" s="192"/>
      <c r="G9" s="193"/>
    </row>
    <row r="10" spans="2:7" ht="16.5" thickBot="1" x14ac:dyDescent="0.25">
      <c r="B10" s="186"/>
      <c r="C10" s="185" t="s">
        <v>117</v>
      </c>
      <c r="D10" s="188">
        <v>53435</v>
      </c>
      <c r="E10" s="189"/>
      <c r="F10" s="192"/>
      <c r="G10" s="193"/>
    </row>
    <row r="11" spans="2:7" ht="16.5" thickBot="1" x14ac:dyDescent="0.25">
      <c r="B11" s="187"/>
      <c r="C11" s="187"/>
      <c r="D11" s="188">
        <v>53418</v>
      </c>
      <c r="E11" s="189"/>
      <c r="F11" s="194"/>
      <c r="G11" s="195"/>
    </row>
    <row r="12" spans="2:7" ht="16.5" thickBot="1" x14ac:dyDescent="0.25">
      <c r="B12" s="9"/>
      <c r="C12" s="10"/>
      <c r="D12" s="188"/>
      <c r="E12" s="189"/>
      <c r="F12" s="183"/>
      <c r="G12" s="184"/>
    </row>
    <row r="13" spans="2:7" ht="16.5" thickBot="1" x14ac:dyDescent="0.25">
      <c r="B13" s="9"/>
      <c r="C13" s="10"/>
      <c r="D13" s="188"/>
      <c r="E13" s="189"/>
      <c r="F13" s="188"/>
      <c r="G13" s="189"/>
    </row>
    <row r="14" spans="2:7" ht="16.5" thickBot="1" x14ac:dyDescent="0.25">
      <c r="B14" s="185" t="s">
        <v>118</v>
      </c>
      <c r="C14" s="10" t="s">
        <v>119</v>
      </c>
      <c r="D14" s="188">
        <v>54243</v>
      </c>
      <c r="E14" s="189"/>
      <c r="F14" s="190" t="s">
        <v>120</v>
      </c>
      <c r="G14" s="191"/>
    </row>
    <row r="15" spans="2:7" ht="16.5" thickBot="1" x14ac:dyDescent="0.25">
      <c r="B15" s="186"/>
      <c r="C15" s="185" t="s">
        <v>121</v>
      </c>
      <c r="D15" s="188">
        <v>51322</v>
      </c>
      <c r="E15" s="189"/>
      <c r="F15" s="192"/>
      <c r="G15" s="193"/>
    </row>
    <row r="16" spans="2:7" ht="16.5" thickBot="1" x14ac:dyDescent="0.25">
      <c r="B16" s="186"/>
      <c r="C16" s="186"/>
      <c r="D16" s="188">
        <v>52179</v>
      </c>
      <c r="E16" s="189"/>
      <c r="F16" s="192"/>
      <c r="G16" s="193"/>
    </row>
    <row r="17" spans="2:7" ht="16.5" thickBot="1" x14ac:dyDescent="0.25">
      <c r="B17" s="186"/>
      <c r="C17" s="186"/>
      <c r="D17" s="188">
        <v>52176</v>
      </c>
      <c r="E17" s="189"/>
      <c r="F17" s="192"/>
      <c r="G17" s="193"/>
    </row>
    <row r="18" spans="2:7" ht="16.5" thickBot="1" x14ac:dyDescent="0.25">
      <c r="B18" s="186"/>
      <c r="C18" s="186"/>
      <c r="D18" s="188">
        <v>52177</v>
      </c>
      <c r="E18" s="189"/>
      <c r="F18" s="192"/>
      <c r="G18" s="193"/>
    </row>
    <row r="19" spans="2:7" ht="16.5" thickBot="1" x14ac:dyDescent="0.25">
      <c r="B19" s="186"/>
      <c r="C19" s="186"/>
      <c r="D19" s="188">
        <v>52173</v>
      </c>
      <c r="E19" s="189"/>
      <c r="F19" s="192"/>
      <c r="G19" s="193"/>
    </row>
    <row r="20" spans="2:7" ht="16.5" thickBot="1" x14ac:dyDescent="0.25">
      <c r="B20" s="186"/>
      <c r="C20" s="186"/>
      <c r="D20" s="188">
        <v>52174</v>
      </c>
      <c r="E20" s="189"/>
      <c r="F20" s="192"/>
      <c r="G20" s="193"/>
    </row>
    <row r="21" spans="2:7" ht="16.5" thickBot="1" x14ac:dyDescent="0.25">
      <c r="B21" s="186"/>
      <c r="C21" s="186"/>
      <c r="D21" s="188">
        <v>52172</v>
      </c>
      <c r="E21" s="189"/>
      <c r="F21" s="192"/>
      <c r="G21" s="193"/>
    </row>
    <row r="22" spans="2:7" ht="16.5" thickBot="1" x14ac:dyDescent="0.25">
      <c r="B22" s="186"/>
      <c r="C22" s="186"/>
      <c r="D22" s="188">
        <v>52178</v>
      </c>
      <c r="E22" s="189"/>
      <c r="F22" s="192"/>
      <c r="G22" s="193"/>
    </row>
    <row r="23" spans="2:7" ht="16.5" thickBot="1" x14ac:dyDescent="0.25">
      <c r="B23" s="187"/>
      <c r="C23" s="187"/>
      <c r="D23" s="188">
        <v>52175</v>
      </c>
      <c r="E23" s="189"/>
      <c r="F23" s="194"/>
      <c r="G23" s="195"/>
    </row>
    <row r="24" spans="2:7" ht="16.5" thickBot="1" x14ac:dyDescent="0.25">
      <c r="B24" s="9"/>
      <c r="C24" s="10"/>
      <c r="D24" s="188"/>
      <c r="E24" s="189"/>
      <c r="F24" s="188"/>
      <c r="G24" s="189"/>
    </row>
    <row r="25" spans="2:7" ht="16.5" thickBot="1" x14ac:dyDescent="0.25">
      <c r="B25" s="185" t="s">
        <v>122</v>
      </c>
      <c r="C25" s="185" t="s">
        <v>123</v>
      </c>
      <c r="D25" s="188">
        <v>53628</v>
      </c>
      <c r="E25" s="189"/>
      <c r="F25" s="190" t="s">
        <v>124</v>
      </c>
      <c r="G25" s="191"/>
    </row>
    <row r="26" spans="2:7" ht="16.5" thickBot="1" x14ac:dyDescent="0.25">
      <c r="B26" s="186"/>
      <c r="C26" s="186"/>
      <c r="D26" s="188">
        <v>55617</v>
      </c>
      <c r="E26" s="189"/>
      <c r="F26" s="192"/>
      <c r="G26" s="193"/>
    </row>
    <row r="27" spans="2:7" ht="16.5" thickBot="1" x14ac:dyDescent="0.25">
      <c r="B27" s="186"/>
      <c r="C27" s="187"/>
      <c r="D27" s="188">
        <v>55615</v>
      </c>
      <c r="E27" s="189"/>
      <c r="F27" s="192"/>
      <c r="G27" s="193"/>
    </row>
    <row r="28" spans="2:7" ht="16.5" thickBot="1" x14ac:dyDescent="0.25">
      <c r="B28" s="186"/>
      <c r="C28" s="185" t="s">
        <v>125</v>
      </c>
      <c r="D28" s="188">
        <v>57625</v>
      </c>
      <c r="E28" s="189"/>
      <c r="F28" s="192"/>
      <c r="G28" s="193"/>
    </row>
    <row r="29" spans="2:7" ht="16.5" thickBot="1" x14ac:dyDescent="0.25">
      <c r="B29" s="186"/>
      <c r="C29" s="186"/>
      <c r="D29" s="188">
        <v>57003</v>
      </c>
      <c r="E29" s="189"/>
      <c r="F29" s="192"/>
      <c r="G29" s="193"/>
    </row>
    <row r="30" spans="2:7" ht="16.5" thickBot="1" x14ac:dyDescent="0.25">
      <c r="B30" s="186"/>
      <c r="C30" s="186"/>
      <c r="D30" s="188">
        <v>56706</v>
      </c>
      <c r="E30" s="189"/>
      <c r="F30" s="192"/>
      <c r="G30" s="193"/>
    </row>
    <row r="31" spans="2:7" ht="16.5" thickBot="1" x14ac:dyDescent="0.25">
      <c r="B31" s="186"/>
      <c r="C31" s="186"/>
      <c r="D31" s="188">
        <v>56638</v>
      </c>
      <c r="E31" s="189"/>
      <c r="F31" s="192"/>
      <c r="G31" s="193"/>
    </row>
    <row r="32" spans="2:7" ht="16.5" thickBot="1" x14ac:dyDescent="0.25">
      <c r="B32" s="186"/>
      <c r="C32" s="186"/>
      <c r="D32" s="188">
        <v>56640</v>
      </c>
      <c r="E32" s="189"/>
      <c r="F32" s="192"/>
      <c r="G32" s="193"/>
    </row>
    <row r="33" spans="2:7" ht="16.5" thickBot="1" x14ac:dyDescent="0.25">
      <c r="B33" s="186"/>
      <c r="C33" s="186"/>
      <c r="D33" s="188">
        <v>57619</v>
      </c>
      <c r="E33" s="189"/>
      <c r="F33" s="192"/>
      <c r="G33" s="193"/>
    </row>
    <row r="34" spans="2:7" ht="16.5" thickBot="1" x14ac:dyDescent="0.25">
      <c r="B34" s="186"/>
      <c r="C34" s="186"/>
      <c r="D34" s="188">
        <v>57618</v>
      </c>
      <c r="E34" s="189"/>
      <c r="F34" s="192"/>
      <c r="G34" s="193"/>
    </row>
    <row r="35" spans="2:7" ht="16.5" thickBot="1" x14ac:dyDescent="0.25">
      <c r="B35" s="186"/>
      <c r="C35" s="186"/>
      <c r="D35" s="188">
        <v>57633</v>
      </c>
      <c r="E35" s="189"/>
      <c r="F35" s="192"/>
      <c r="G35" s="193"/>
    </row>
    <row r="36" spans="2:7" ht="16.5" thickBot="1" x14ac:dyDescent="0.25">
      <c r="B36" s="186"/>
      <c r="C36" s="186"/>
      <c r="D36" s="188">
        <v>57631</v>
      </c>
      <c r="E36" s="189"/>
      <c r="F36" s="192"/>
      <c r="G36" s="193"/>
    </row>
    <row r="37" spans="2:7" ht="16.5" thickBot="1" x14ac:dyDescent="0.25">
      <c r="B37" s="186"/>
      <c r="C37" s="186"/>
      <c r="D37" s="188">
        <v>57620</v>
      </c>
      <c r="E37" s="189"/>
      <c r="F37" s="192"/>
      <c r="G37" s="193"/>
    </row>
    <row r="38" spans="2:7" ht="16.5" thickBot="1" x14ac:dyDescent="0.25">
      <c r="B38" s="186"/>
      <c r="C38" s="186"/>
      <c r="D38" s="188">
        <v>57623</v>
      </c>
      <c r="E38" s="189"/>
      <c r="F38" s="192"/>
      <c r="G38" s="193"/>
    </row>
    <row r="39" spans="2:7" ht="16.5" thickBot="1" x14ac:dyDescent="0.25">
      <c r="B39" s="186"/>
      <c r="C39" s="186"/>
      <c r="D39" s="188">
        <v>57622</v>
      </c>
      <c r="E39" s="189"/>
      <c r="F39" s="192"/>
      <c r="G39" s="193"/>
    </row>
    <row r="40" spans="2:7" ht="16.5" thickBot="1" x14ac:dyDescent="0.25">
      <c r="B40" s="186"/>
      <c r="C40" s="186"/>
      <c r="D40" s="188">
        <v>57628</v>
      </c>
      <c r="E40" s="189"/>
      <c r="F40" s="192"/>
      <c r="G40" s="193"/>
    </row>
    <row r="41" spans="2:7" ht="16.5" thickBot="1" x14ac:dyDescent="0.25">
      <c r="B41" s="186"/>
      <c r="C41" s="186"/>
      <c r="D41" s="188">
        <v>57627</v>
      </c>
      <c r="E41" s="189"/>
      <c r="F41" s="192"/>
      <c r="G41" s="193"/>
    </row>
    <row r="42" spans="2:7" ht="16.5" thickBot="1" x14ac:dyDescent="0.25">
      <c r="B42" s="186"/>
      <c r="C42" s="186"/>
      <c r="D42" s="188">
        <v>57624</v>
      </c>
      <c r="E42" s="189"/>
      <c r="F42" s="192"/>
      <c r="G42" s="193"/>
    </row>
    <row r="43" spans="2:7" ht="16.5" thickBot="1" x14ac:dyDescent="0.25">
      <c r="B43" s="186"/>
      <c r="C43" s="186"/>
      <c r="D43" s="188">
        <v>57632</v>
      </c>
      <c r="E43" s="189"/>
      <c r="F43" s="192"/>
      <c r="G43" s="193"/>
    </row>
    <row r="44" spans="2:7" ht="16.5" thickBot="1" x14ac:dyDescent="0.25">
      <c r="B44" s="186"/>
      <c r="C44" s="187"/>
      <c r="D44" s="188">
        <v>57626</v>
      </c>
      <c r="E44" s="189"/>
      <c r="F44" s="192"/>
      <c r="G44" s="193"/>
    </row>
    <row r="45" spans="2:7" ht="16.5" thickBot="1" x14ac:dyDescent="0.25">
      <c r="B45" s="186"/>
      <c r="C45" s="185" t="s">
        <v>126</v>
      </c>
      <c r="D45" s="188">
        <v>54853</v>
      </c>
      <c r="E45" s="189"/>
      <c r="F45" s="192"/>
      <c r="G45" s="193"/>
    </row>
    <row r="46" spans="2:7" ht="16.5" thickBot="1" x14ac:dyDescent="0.25">
      <c r="B46" s="186"/>
      <c r="C46" s="186"/>
      <c r="D46" s="188">
        <v>54854</v>
      </c>
      <c r="E46" s="189"/>
      <c r="F46" s="192"/>
      <c r="G46" s="193"/>
    </row>
    <row r="47" spans="2:7" ht="16.5" thickBot="1" x14ac:dyDescent="0.25">
      <c r="B47" s="186"/>
      <c r="C47" s="186"/>
      <c r="D47" s="188">
        <v>54816</v>
      </c>
      <c r="E47" s="189"/>
      <c r="F47" s="192"/>
      <c r="G47" s="193"/>
    </row>
    <row r="48" spans="2:7" ht="16.5" thickBot="1" x14ac:dyDescent="0.25">
      <c r="B48" s="186"/>
      <c r="C48" s="186"/>
      <c r="D48" s="188">
        <v>54150</v>
      </c>
      <c r="E48" s="189"/>
      <c r="F48" s="192"/>
      <c r="G48" s="193"/>
    </row>
    <row r="49" spans="2:7" ht="16.5" thickBot="1" x14ac:dyDescent="0.25">
      <c r="B49" s="186"/>
      <c r="C49" s="186"/>
      <c r="D49" s="188">
        <v>54855</v>
      </c>
      <c r="E49" s="189"/>
      <c r="F49" s="192"/>
      <c r="G49" s="193"/>
    </row>
    <row r="50" spans="2:7" ht="16.5" thickBot="1" x14ac:dyDescent="0.25">
      <c r="B50" s="186"/>
      <c r="C50" s="186"/>
      <c r="D50" s="188">
        <v>51837</v>
      </c>
      <c r="E50" s="189"/>
      <c r="F50" s="192"/>
      <c r="G50" s="193"/>
    </row>
    <row r="51" spans="2:7" ht="16.5" thickBot="1" x14ac:dyDescent="0.25">
      <c r="B51" s="186"/>
      <c r="C51" s="186"/>
      <c r="D51" s="188">
        <v>58690</v>
      </c>
      <c r="E51" s="189"/>
      <c r="F51" s="192"/>
      <c r="G51" s="193"/>
    </row>
    <row r="52" spans="2:7" ht="16.5" thickBot="1" x14ac:dyDescent="0.25">
      <c r="B52" s="186"/>
      <c r="C52" s="186"/>
      <c r="D52" s="188">
        <v>58695</v>
      </c>
      <c r="E52" s="189"/>
      <c r="F52" s="192"/>
      <c r="G52" s="193"/>
    </row>
    <row r="53" spans="2:7" ht="16.5" thickBot="1" x14ac:dyDescent="0.25">
      <c r="B53" s="186"/>
      <c r="C53" s="187"/>
      <c r="D53" s="188">
        <v>58689</v>
      </c>
      <c r="E53" s="189"/>
      <c r="F53" s="192"/>
      <c r="G53" s="193"/>
    </row>
    <row r="54" spans="2:7" ht="16.5" thickBot="1" x14ac:dyDescent="0.25">
      <c r="B54" s="186"/>
      <c r="C54" s="185" t="s">
        <v>127</v>
      </c>
      <c r="D54" s="188">
        <v>67303</v>
      </c>
      <c r="E54" s="189"/>
      <c r="F54" s="192"/>
      <c r="G54" s="193"/>
    </row>
    <row r="55" spans="2:7" ht="16.5" thickBot="1" x14ac:dyDescent="0.25">
      <c r="B55" s="186"/>
      <c r="C55" s="186"/>
      <c r="D55" s="188">
        <v>67298</v>
      </c>
      <c r="E55" s="189"/>
      <c r="F55" s="192"/>
      <c r="G55" s="193"/>
    </row>
    <row r="56" spans="2:7" ht="16.5" thickBot="1" x14ac:dyDescent="0.25">
      <c r="B56" s="187"/>
      <c r="C56" s="187"/>
      <c r="D56" s="188">
        <v>67309</v>
      </c>
      <c r="E56" s="189"/>
      <c r="F56" s="194"/>
      <c r="G56" s="195"/>
    </row>
    <row r="57" spans="2:7" ht="16.5" thickBot="1" x14ac:dyDescent="0.25">
      <c r="B57" s="9"/>
      <c r="C57" s="10"/>
      <c r="D57" s="188"/>
      <c r="E57" s="189"/>
      <c r="F57" s="188"/>
      <c r="G57" s="189"/>
    </row>
    <row r="58" spans="2:7" ht="16.5" thickBot="1" x14ac:dyDescent="0.25">
      <c r="B58" s="185" t="s">
        <v>128</v>
      </c>
      <c r="C58" s="10" t="s">
        <v>129</v>
      </c>
      <c r="D58" s="188">
        <v>58640</v>
      </c>
      <c r="E58" s="189"/>
      <c r="F58" s="190" t="s">
        <v>130</v>
      </c>
      <c r="G58" s="191"/>
    </row>
    <row r="59" spans="2:7" ht="16.5" thickBot="1" x14ac:dyDescent="0.25">
      <c r="B59" s="186"/>
      <c r="C59" s="185" t="s">
        <v>131</v>
      </c>
      <c r="D59" s="188">
        <v>51893</v>
      </c>
      <c r="E59" s="189"/>
      <c r="F59" s="192"/>
      <c r="G59" s="193"/>
    </row>
    <row r="60" spans="2:7" ht="16.5" thickBot="1" x14ac:dyDescent="0.25">
      <c r="B60" s="186"/>
      <c r="C60" s="186"/>
      <c r="D60" s="188">
        <v>51892</v>
      </c>
      <c r="E60" s="189"/>
      <c r="F60" s="192"/>
      <c r="G60" s="193"/>
    </row>
    <row r="61" spans="2:7" ht="16.5" thickBot="1" x14ac:dyDescent="0.25">
      <c r="B61" s="186"/>
      <c r="C61" s="186"/>
      <c r="D61" s="188">
        <v>51811</v>
      </c>
      <c r="E61" s="189"/>
      <c r="F61" s="192"/>
      <c r="G61" s="193"/>
    </row>
    <row r="62" spans="2:7" ht="16.5" thickBot="1" x14ac:dyDescent="0.25">
      <c r="B62" s="186"/>
      <c r="C62" s="186"/>
      <c r="D62" s="188">
        <v>51813</v>
      </c>
      <c r="E62" s="189"/>
      <c r="F62" s="192"/>
      <c r="G62" s="193"/>
    </row>
    <row r="63" spans="2:7" ht="16.5" thickBot="1" x14ac:dyDescent="0.25">
      <c r="B63" s="186"/>
      <c r="C63" s="187"/>
      <c r="D63" s="188">
        <v>51810</v>
      </c>
      <c r="E63" s="189"/>
      <c r="F63" s="192"/>
      <c r="G63" s="193"/>
    </row>
    <row r="64" spans="2:7" ht="16.5" thickBot="1" x14ac:dyDescent="0.25">
      <c r="B64" s="186"/>
      <c r="C64" s="185" t="s">
        <v>126</v>
      </c>
      <c r="D64" s="188">
        <v>54990</v>
      </c>
      <c r="E64" s="189"/>
      <c r="F64" s="192"/>
      <c r="G64" s="193"/>
    </row>
    <row r="65" spans="2:7" ht="16.5" thickBot="1" x14ac:dyDescent="0.25">
      <c r="B65" s="186"/>
      <c r="C65" s="186"/>
      <c r="D65" s="188">
        <v>54865</v>
      </c>
      <c r="E65" s="189"/>
      <c r="F65" s="192"/>
      <c r="G65" s="193"/>
    </row>
    <row r="66" spans="2:7" ht="16.5" thickBot="1" x14ac:dyDescent="0.25">
      <c r="B66" s="186"/>
      <c r="C66" s="186"/>
      <c r="D66" s="188">
        <v>54911</v>
      </c>
      <c r="E66" s="189"/>
      <c r="F66" s="192"/>
      <c r="G66" s="193"/>
    </row>
    <row r="67" spans="2:7" ht="16.5" thickBot="1" x14ac:dyDescent="0.25">
      <c r="B67" s="186"/>
      <c r="C67" s="186"/>
      <c r="D67" s="188">
        <v>54862</v>
      </c>
      <c r="E67" s="189"/>
      <c r="F67" s="192"/>
      <c r="G67" s="193"/>
    </row>
    <row r="68" spans="2:7" ht="16.5" thickBot="1" x14ac:dyDescent="0.25">
      <c r="B68" s="187"/>
      <c r="C68" s="187"/>
      <c r="D68" s="188">
        <v>54997</v>
      </c>
      <c r="E68" s="189"/>
      <c r="F68" s="194"/>
      <c r="G68" s="195"/>
    </row>
    <row r="69" spans="2:7" ht="16.5" thickBot="1" x14ac:dyDescent="0.25">
      <c r="B69" s="9"/>
      <c r="C69" s="10"/>
      <c r="D69" s="188"/>
      <c r="E69" s="189"/>
      <c r="F69" s="188"/>
      <c r="G69" s="189"/>
    </row>
    <row r="70" spans="2:7" ht="16.5" thickBot="1" x14ac:dyDescent="0.25">
      <c r="B70" s="185" t="s">
        <v>132</v>
      </c>
      <c r="C70" s="10" t="s">
        <v>127</v>
      </c>
      <c r="D70" s="188">
        <v>60028</v>
      </c>
      <c r="E70" s="189"/>
      <c r="F70" s="190" t="s">
        <v>133</v>
      </c>
      <c r="G70" s="191"/>
    </row>
    <row r="71" spans="2:7" ht="16.5" thickBot="1" x14ac:dyDescent="0.25">
      <c r="B71" s="186"/>
      <c r="C71" s="185" t="s">
        <v>129</v>
      </c>
      <c r="D71" s="188">
        <v>53524</v>
      </c>
      <c r="E71" s="189"/>
      <c r="F71" s="192"/>
      <c r="G71" s="193"/>
    </row>
    <row r="72" spans="2:7" ht="16.5" thickBot="1" x14ac:dyDescent="0.25">
      <c r="B72" s="186"/>
      <c r="C72" s="186"/>
      <c r="D72" s="188">
        <v>58560</v>
      </c>
      <c r="E72" s="189"/>
      <c r="F72" s="192"/>
      <c r="G72" s="193"/>
    </row>
    <row r="73" spans="2:7" ht="16.5" thickBot="1" x14ac:dyDescent="0.25">
      <c r="B73" s="186"/>
      <c r="C73" s="186"/>
      <c r="D73" s="188">
        <v>57926</v>
      </c>
      <c r="E73" s="189"/>
      <c r="F73" s="192"/>
      <c r="G73" s="193"/>
    </row>
    <row r="74" spans="2:7" ht="16.5" thickBot="1" x14ac:dyDescent="0.25">
      <c r="B74" s="186"/>
      <c r="C74" s="186"/>
      <c r="D74" s="188">
        <v>57927</v>
      </c>
      <c r="E74" s="189"/>
      <c r="F74" s="192"/>
      <c r="G74" s="193"/>
    </row>
    <row r="75" spans="2:7" ht="16.5" thickBot="1" x14ac:dyDescent="0.25">
      <c r="B75" s="186"/>
      <c r="C75" s="187"/>
      <c r="D75" s="188">
        <v>57923</v>
      </c>
      <c r="E75" s="189"/>
      <c r="F75" s="192"/>
      <c r="G75" s="193"/>
    </row>
    <row r="76" spans="2:7" ht="16.5" thickBot="1" x14ac:dyDescent="0.25">
      <c r="B76" s="186"/>
      <c r="C76" s="185" t="s">
        <v>134</v>
      </c>
      <c r="D76" s="188">
        <v>54603</v>
      </c>
      <c r="E76" s="189"/>
      <c r="F76" s="192"/>
      <c r="G76" s="193"/>
    </row>
    <row r="77" spans="2:7" ht="16.5" thickBot="1" x14ac:dyDescent="0.25">
      <c r="B77" s="186"/>
      <c r="C77" s="186"/>
      <c r="D77" s="188">
        <v>54643</v>
      </c>
      <c r="E77" s="189"/>
      <c r="F77" s="192"/>
      <c r="G77" s="193"/>
    </row>
    <row r="78" spans="2:7" ht="16.5" thickBot="1" x14ac:dyDescent="0.25">
      <c r="B78" s="186"/>
      <c r="C78" s="187"/>
      <c r="D78" s="188">
        <v>54615</v>
      </c>
      <c r="E78" s="189"/>
      <c r="F78" s="192"/>
      <c r="G78" s="193"/>
    </row>
    <row r="79" spans="2:7" ht="16.5" thickBot="1" x14ac:dyDescent="0.25">
      <c r="B79" s="186"/>
      <c r="C79" s="185" t="s">
        <v>135</v>
      </c>
      <c r="D79" s="188">
        <v>54631</v>
      </c>
      <c r="E79" s="189"/>
      <c r="F79" s="192"/>
      <c r="G79" s="193"/>
    </row>
    <row r="80" spans="2:7" ht="16.5" thickBot="1" x14ac:dyDescent="0.25">
      <c r="B80" s="186"/>
      <c r="C80" s="186"/>
      <c r="D80" s="188">
        <v>54632</v>
      </c>
      <c r="E80" s="189"/>
      <c r="F80" s="192"/>
      <c r="G80" s="193"/>
    </row>
    <row r="81" spans="2:7" ht="31.5" customHeight="1" thickBot="1" x14ac:dyDescent="0.25">
      <c r="B81" s="186"/>
      <c r="C81" s="186"/>
      <c r="D81" s="188" t="s">
        <v>136</v>
      </c>
      <c r="E81" s="189"/>
      <c r="F81" s="192"/>
      <c r="G81" s="193"/>
    </row>
    <row r="82" spans="2:7" ht="16.5" thickBot="1" x14ac:dyDescent="0.25">
      <c r="B82" s="186"/>
      <c r="C82" s="186"/>
      <c r="D82" s="188">
        <v>54633</v>
      </c>
      <c r="E82" s="189"/>
      <c r="F82" s="192"/>
      <c r="G82" s="193"/>
    </row>
    <row r="83" spans="2:7" ht="16.5" thickBot="1" x14ac:dyDescent="0.25">
      <c r="B83" s="186"/>
      <c r="C83" s="186"/>
      <c r="D83" s="188">
        <v>55762</v>
      </c>
      <c r="E83" s="189"/>
      <c r="F83" s="192"/>
      <c r="G83" s="193"/>
    </row>
    <row r="84" spans="2:7" ht="16.5" thickBot="1" x14ac:dyDescent="0.25">
      <c r="B84" s="186"/>
      <c r="C84" s="186"/>
      <c r="D84" s="188">
        <v>53839</v>
      </c>
      <c r="E84" s="189"/>
      <c r="F84" s="192"/>
      <c r="G84" s="193"/>
    </row>
    <row r="85" spans="2:7" ht="16.5" thickBot="1" x14ac:dyDescent="0.25">
      <c r="B85" s="186"/>
      <c r="C85" s="186"/>
      <c r="D85" s="188">
        <v>55765</v>
      </c>
      <c r="E85" s="189"/>
      <c r="F85" s="192"/>
      <c r="G85" s="193"/>
    </row>
    <row r="86" spans="2:7" ht="16.5" thickBot="1" x14ac:dyDescent="0.25">
      <c r="B86" s="186"/>
      <c r="C86" s="186"/>
      <c r="D86" s="188">
        <v>55587</v>
      </c>
      <c r="E86" s="189"/>
      <c r="F86" s="192"/>
      <c r="G86" s="193"/>
    </row>
    <row r="87" spans="2:7" ht="16.5" thickBot="1" x14ac:dyDescent="0.25">
      <c r="B87" s="186"/>
      <c r="C87" s="186"/>
      <c r="D87" s="188">
        <v>55582</v>
      </c>
      <c r="E87" s="189"/>
      <c r="F87" s="192"/>
      <c r="G87" s="193"/>
    </row>
    <row r="88" spans="2:7" ht="16.5" thickBot="1" x14ac:dyDescent="0.25">
      <c r="B88" s="186"/>
      <c r="C88" s="186"/>
      <c r="D88" s="188">
        <v>55759</v>
      </c>
      <c r="E88" s="189"/>
      <c r="F88" s="192"/>
      <c r="G88" s="193"/>
    </row>
    <row r="89" spans="2:7" ht="16.5" thickBot="1" x14ac:dyDescent="0.25">
      <c r="B89" s="186"/>
      <c r="C89" s="186"/>
      <c r="D89" s="188">
        <v>55568</v>
      </c>
      <c r="E89" s="189"/>
      <c r="F89" s="192"/>
      <c r="G89" s="193"/>
    </row>
    <row r="90" spans="2:7" ht="16.5" thickBot="1" x14ac:dyDescent="0.25">
      <c r="B90" s="186"/>
      <c r="C90" s="186"/>
      <c r="D90" s="188">
        <v>55770</v>
      </c>
      <c r="E90" s="189"/>
      <c r="F90" s="192"/>
      <c r="G90" s="193"/>
    </row>
    <row r="91" spans="2:7" ht="16.5" thickBot="1" x14ac:dyDescent="0.25">
      <c r="B91" s="186"/>
      <c r="C91" s="186"/>
      <c r="D91" s="188">
        <v>55766</v>
      </c>
      <c r="E91" s="189"/>
      <c r="F91" s="192"/>
      <c r="G91" s="193"/>
    </row>
    <row r="92" spans="2:7" ht="16.5" thickBot="1" x14ac:dyDescent="0.25">
      <c r="B92" s="186"/>
      <c r="C92" s="186"/>
      <c r="D92" s="188">
        <v>55761</v>
      </c>
      <c r="E92" s="189"/>
      <c r="F92" s="192"/>
      <c r="G92" s="193"/>
    </row>
    <row r="93" spans="2:7" ht="16.5" thickBot="1" x14ac:dyDescent="0.25">
      <c r="B93" s="186"/>
      <c r="C93" s="186"/>
      <c r="D93" s="188">
        <v>55758</v>
      </c>
      <c r="E93" s="189"/>
      <c r="F93" s="192"/>
      <c r="G93" s="193"/>
    </row>
    <row r="94" spans="2:7" ht="16.5" thickBot="1" x14ac:dyDescent="0.25">
      <c r="B94" s="186"/>
      <c r="C94" s="186"/>
      <c r="D94" s="188">
        <v>55760</v>
      </c>
      <c r="E94" s="189"/>
      <c r="F94" s="192"/>
      <c r="G94" s="193"/>
    </row>
    <row r="95" spans="2:7" ht="16.5" thickBot="1" x14ac:dyDescent="0.25">
      <c r="B95" s="186"/>
      <c r="C95" s="186"/>
      <c r="D95" s="188">
        <v>55757</v>
      </c>
      <c r="E95" s="189"/>
      <c r="F95" s="192"/>
      <c r="G95" s="193"/>
    </row>
    <row r="96" spans="2:7" ht="16.5" thickBot="1" x14ac:dyDescent="0.25">
      <c r="B96" s="186"/>
      <c r="C96" s="187"/>
      <c r="D96" s="188">
        <v>55552</v>
      </c>
      <c r="E96" s="189"/>
      <c r="F96" s="192"/>
      <c r="G96" s="193"/>
    </row>
    <row r="97" spans="2:7" ht="16.5" thickBot="1" x14ac:dyDescent="0.25">
      <c r="B97" s="186"/>
      <c r="C97" s="185" t="s">
        <v>137</v>
      </c>
      <c r="D97" s="188">
        <v>57279</v>
      </c>
      <c r="E97" s="189"/>
      <c r="F97" s="192"/>
      <c r="G97" s="193"/>
    </row>
    <row r="98" spans="2:7" ht="16.5" thickBot="1" x14ac:dyDescent="0.25">
      <c r="B98" s="186"/>
      <c r="C98" s="186"/>
      <c r="D98" s="188">
        <v>57281</v>
      </c>
      <c r="E98" s="189"/>
      <c r="F98" s="192"/>
      <c r="G98" s="193"/>
    </row>
    <row r="99" spans="2:7" ht="16.5" thickBot="1" x14ac:dyDescent="0.25">
      <c r="B99" s="186"/>
      <c r="C99" s="186"/>
      <c r="D99" s="188">
        <v>57280</v>
      </c>
      <c r="E99" s="189"/>
      <c r="F99" s="192"/>
      <c r="G99" s="193"/>
    </row>
    <row r="100" spans="2:7" ht="16.5" thickBot="1" x14ac:dyDescent="0.25">
      <c r="B100" s="186"/>
      <c r="C100" s="186"/>
      <c r="D100" s="188">
        <v>57276</v>
      </c>
      <c r="E100" s="189"/>
      <c r="F100" s="192"/>
      <c r="G100" s="193"/>
    </row>
    <row r="101" spans="2:7" ht="16.5" thickBot="1" x14ac:dyDescent="0.25">
      <c r="B101" s="186"/>
      <c r="C101" s="186"/>
      <c r="D101" s="188">
        <v>55586</v>
      </c>
      <c r="E101" s="189"/>
      <c r="F101" s="192"/>
      <c r="G101" s="193"/>
    </row>
    <row r="102" spans="2:7" ht="16.5" thickBot="1" x14ac:dyDescent="0.25">
      <c r="B102" s="186"/>
      <c r="C102" s="186"/>
      <c r="D102" s="188">
        <v>57288</v>
      </c>
      <c r="E102" s="189"/>
      <c r="F102" s="192"/>
      <c r="G102" s="193"/>
    </row>
    <row r="103" spans="2:7" ht="16.5" thickBot="1" x14ac:dyDescent="0.25">
      <c r="B103" s="186"/>
      <c r="C103" s="186"/>
      <c r="D103" s="188">
        <v>55592</v>
      </c>
      <c r="E103" s="189"/>
      <c r="F103" s="192"/>
      <c r="G103" s="193"/>
    </row>
    <row r="104" spans="2:7" ht="16.5" thickBot="1" x14ac:dyDescent="0.25">
      <c r="B104" s="186"/>
      <c r="C104" s="186"/>
      <c r="D104" s="188">
        <v>57278</v>
      </c>
      <c r="E104" s="189"/>
      <c r="F104" s="192"/>
      <c r="G104" s="193"/>
    </row>
    <row r="105" spans="2:7" ht="16.5" thickBot="1" x14ac:dyDescent="0.25">
      <c r="B105" s="187"/>
      <c r="C105" s="187"/>
      <c r="D105" s="188">
        <v>57274</v>
      </c>
      <c r="E105" s="189"/>
      <c r="F105" s="194"/>
      <c r="G105" s="195"/>
    </row>
    <row r="106" spans="2:7" ht="16.5" thickBot="1" x14ac:dyDescent="0.25">
      <c r="B106" s="9"/>
      <c r="C106" s="10"/>
      <c r="D106" s="188"/>
      <c r="E106" s="189"/>
      <c r="F106" s="188"/>
      <c r="G106" s="189"/>
    </row>
    <row r="107" spans="2:7" ht="30.75" customHeight="1" thickBot="1" x14ac:dyDescent="0.25">
      <c r="B107" s="185" t="s">
        <v>138</v>
      </c>
      <c r="C107" s="185" t="s">
        <v>139</v>
      </c>
      <c r="D107" s="188">
        <v>51206</v>
      </c>
      <c r="E107" s="189"/>
      <c r="F107" s="190" t="s">
        <v>140</v>
      </c>
      <c r="G107" s="191"/>
    </row>
    <row r="108" spans="2:7" ht="16.5" thickBot="1" x14ac:dyDescent="0.25">
      <c r="B108" s="186"/>
      <c r="C108" s="187"/>
      <c r="D108" s="188">
        <v>51204</v>
      </c>
      <c r="E108" s="189"/>
      <c r="F108" s="192"/>
      <c r="G108" s="193"/>
    </row>
    <row r="109" spans="2:7" ht="16.5" thickBot="1" x14ac:dyDescent="0.25">
      <c r="B109" s="186"/>
      <c r="C109" s="185" t="s">
        <v>141</v>
      </c>
      <c r="D109" s="188">
        <v>56017</v>
      </c>
      <c r="E109" s="189"/>
      <c r="F109" s="192"/>
      <c r="G109" s="193"/>
    </row>
    <row r="110" spans="2:7" ht="16.5" thickBot="1" x14ac:dyDescent="0.25">
      <c r="B110" s="186"/>
      <c r="C110" s="186"/>
      <c r="D110" s="188">
        <v>56018</v>
      </c>
      <c r="E110" s="189"/>
      <c r="F110" s="192"/>
      <c r="G110" s="193"/>
    </row>
    <row r="111" spans="2:7" ht="16.5" thickBot="1" x14ac:dyDescent="0.25">
      <c r="B111" s="186"/>
      <c r="C111" s="186"/>
      <c r="D111" s="188">
        <v>54928</v>
      </c>
      <c r="E111" s="189"/>
      <c r="F111" s="192"/>
      <c r="G111" s="193"/>
    </row>
    <row r="112" spans="2:7" ht="16.5" thickBot="1" x14ac:dyDescent="0.25">
      <c r="B112" s="186"/>
      <c r="C112" s="186"/>
      <c r="D112" s="188">
        <v>54885</v>
      </c>
      <c r="E112" s="189"/>
      <c r="F112" s="192"/>
      <c r="G112" s="193"/>
    </row>
    <row r="113" spans="2:7" ht="16.5" thickBot="1" x14ac:dyDescent="0.25">
      <c r="B113" s="186"/>
      <c r="C113" s="186"/>
      <c r="D113" s="188">
        <v>54881</v>
      </c>
      <c r="E113" s="189"/>
      <c r="F113" s="192"/>
      <c r="G113" s="193"/>
    </row>
    <row r="114" spans="2:7" ht="16.5" thickBot="1" x14ac:dyDescent="0.25">
      <c r="B114" s="186"/>
      <c r="C114" s="186"/>
      <c r="D114" s="188">
        <v>54891</v>
      </c>
      <c r="E114" s="189"/>
      <c r="F114" s="192"/>
      <c r="G114" s="193"/>
    </row>
    <row r="115" spans="2:7" ht="16.5" thickBot="1" x14ac:dyDescent="0.25">
      <c r="B115" s="186"/>
      <c r="C115" s="186"/>
      <c r="D115" s="188">
        <v>54888</v>
      </c>
      <c r="E115" s="189"/>
      <c r="F115" s="192"/>
      <c r="G115" s="193"/>
    </row>
    <row r="116" spans="2:7" ht="16.5" thickBot="1" x14ac:dyDescent="0.25">
      <c r="B116" s="186"/>
      <c r="C116" s="186"/>
      <c r="D116" s="188">
        <v>54900</v>
      </c>
      <c r="E116" s="189"/>
      <c r="F116" s="192"/>
      <c r="G116" s="193"/>
    </row>
    <row r="117" spans="2:7" ht="16.5" thickBot="1" x14ac:dyDescent="0.25">
      <c r="B117" s="186"/>
      <c r="C117" s="186"/>
      <c r="D117" s="188">
        <v>54887</v>
      </c>
      <c r="E117" s="189"/>
      <c r="F117" s="192"/>
      <c r="G117" s="193"/>
    </row>
    <row r="118" spans="2:7" ht="16.5" thickBot="1" x14ac:dyDescent="0.25">
      <c r="B118" s="186"/>
      <c r="C118" s="186"/>
      <c r="D118" s="188">
        <v>54892</v>
      </c>
      <c r="E118" s="189"/>
      <c r="F118" s="192"/>
      <c r="G118" s="193"/>
    </row>
    <row r="119" spans="2:7" ht="16.5" thickBot="1" x14ac:dyDescent="0.25">
      <c r="B119" s="186"/>
      <c r="C119" s="186"/>
      <c r="D119" s="188">
        <v>54880</v>
      </c>
      <c r="E119" s="189"/>
      <c r="F119" s="192"/>
      <c r="G119" s="193"/>
    </row>
    <row r="120" spans="2:7" ht="16.5" thickBot="1" x14ac:dyDescent="0.25">
      <c r="B120" s="186"/>
      <c r="C120" s="186"/>
      <c r="D120" s="188">
        <v>54899</v>
      </c>
      <c r="E120" s="189"/>
      <c r="F120" s="192"/>
      <c r="G120" s="193"/>
    </row>
    <row r="121" spans="2:7" ht="16.5" thickBot="1" x14ac:dyDescent="0.25">
      <c r="B121" s="186"/>
      <c r="C121" s="186"/>
      <c r="D121" s="188">
        <v>54895</v>
      </c>
      <c r="E121" s="189"/>
      <c r="F121" s="192"/>
      <c r="G121" s="193"/>
    </row>
    <row r="122" spans="2:7" ht="16.5" thickBot="1" x14ac:dyDescent="0.25">
      <c r="B122" s="186"/>
      <c r="C122" s="186"/>
      <c r="D122" s="188">
        <v>54883</v>
      </c>
      <c r="E122" s="189"/>
      <c r="F122" s="192"/>
      <c r="G122" s="193"/>
    </row>
    <row r="123" spans="2:7" ht="16.5" thickBot="1" x14ac:dyDescent="0.25">
      <c r="B123" s="186"/>
      <c r="C123" s="186"/>
      <c r="D123" s="188">
        <v>54894</v>
      </c>
      <c r="E123" s="189"/>
      <c r="F123" s="192"/>
      <c r="G123" s="193"/>
    </row>
    <row r="124" spans="2:7" ht="16.5" thickBot="1" x14ac:dyDescent="0.25">
      <c r="B124" s="186"/>
      <c r="C124" s="186"/>
      <c r="D124" s="188">
        <v>54898</v>
      </c>
      <c r="E124" s="189"/>
      <c r="F124" s="192"/>
      <c r="G124" s="193"/>
    </row>
    <row r="125" spans="2:7" ht="16.5" thickBot="1" x14ac:dyDescent="0.25">
      <c r="B125" s="186"/>
      <c r="C125" s="186"/>
      <c r="D125" s="188">
        <v>54905</v>
      </c>
      <c r="E125" s="189"/>
      <c r="F125" s="192"/>
      <c r="G125" s="193"/>
    </row>
    <row r="126" spans="2:7" ht="16.5" thickBot="1" x14ac:dyDescent="0.25">
      <c r="B126" s="186"/>
      <c r="C126" s="186"/>
      <c r="D126" s="188">
        <v>54890</v>
      </c>
      <c r="E126" s="189"/>
      <c r="F126" s="192"/>
      <c r="G126" s="193"/>
    </row>
    <row r="127" spans="2:7" ht="16.5" thickBot="1" x14ac:dyDescent="0.25">
      <c r="B127" s="186"/>
      <c r="C127" s="186"/>
      <c r="D127" s="188">
        <v>54889</v>
      </c>
      <c r="E127" s="189"/>
      <c r="F127" s="192"/>
      <c r="G127" s="193"/>
    </row>
    <row r="128" spans="2:7" ht="16.5" thickBot="1" x14ac:dyDescent="0.25">
      <c r="B128" s="186"/>
      <c r="C128" s="186"/>
      <c r="D128" s="188">
        <v>54897</v>
      </c>
      <c r="E128" s="189"/>
      <c r="F128" s="192"/>
      <c r="G128" s="193"/>
    </row>
    <row r="129" spans="2:7" ht="16.5" thickBot="1" x14ac:dyDescent="0.25">
      <c r="B129" s="186"/>
      <c r="C129" s="186"/>
      <c r="D129" s="188">
        <v>54884</v>
      </c>
      <c r="E129" s="189"/>
      <c r="F129" s="192"/>
      <c r="G129" s="193"/>
    </row>
    <row r="130" spans="2:7" ht="16.5" thickBot="1" x14ac:dyDescent="0.25">
      <c r="B130" s="186"/>
      <c r="C130" s="186"/>
      <c r="D130" s="188">
        <v>54886</v>
      </c>
      <c r="E130" s="189"/>
      <c r="F130" s="192"/>
      <c r="G130" s="193"/>
    </row>
    <row r="131" spans="2:7" ht="16.5" thickBot="1" x14ac:dyDescent="0.25">
      <c r="B131" s="186"/>
      <c r="C131" s="187"/>
      <c r="D131" s="188">
        <v>54893</v>
      </c>
      <c r="E131" s="189"/>
      <c r="F131" s="192"/>
      <c r="G131" s="193"/>
    </row>
    <row r="132" spans="2:7" ht="16.5" thickBot="1" x14ac:dyDescent="0.25">
      <c r="B132" s="186"/>
      <c r="C132" s="185" t="s">
        <v>142</v>
      </c>
      <c r="D132" s="188">
        <v>53093</v>
      </c>
      <c r="E132" s="189"/>
      <c r="F132" s="192"/>
      <c r="G132" s="193"/>
    </row>
    <row r="133" spans="2:7" ht="16.5" thickBot="1" x14ac:dyDescent="0.25">
      <c r="B133" s="186"/>
      <c r="C133" s="186"/>
      <c r="D133" s="188">
        <v>53090</v>
      </c>
      <c r="E133" s="189"/>
      <c r="F133" s="192"/>
      <c r="G133" s="193"/>
    </row>
    <row r="134" spans="2:7" ht="16.5" thickBot="1" x14ac:dyDescent="0.25">
      <c r="B134" s="186"/>
      <c r="C134" s="187"/>
      <c r="D134" s="188">
        <v>53089</v>
      </c>
      <c r="E134" s="189"/>
      <c r="F134" s="192"/>
      <c r="G134" s="193"/>
    </row>
    <row r="135" spans="2:7" ht="16.5" thickBot="1" x14ac:dyDescent="0.25">
      <c r="B135" s="186"/>
      <c r="C135" s="185" t="s">
        <v>143</v>
      </c>
      <c r="D135" s="188">
        <v>52392</v>
      </c>
      <c r="E135" s="189"/>
      <c r="F135" s="192"/>
      <c r="G135" s="193"/>
    </row>
    <row r="136" spans="2:7" ht="16.5" thickBot="1" x14ac:dyDescent="0.25">
      <c r="B136" s="186"/>
      <c r="C136" s="186"/>
      <c r="D136" s="188">
        <v>52401</v>
      </c>
      <c r="E136" s="189"/>
      <c r="F136" s="192"/>
      <c r="G136" s="193"/>
    </row>
    <row r="137" spans="2:7" ht="16.5" thickBot="1" x14ac:dyDescent="0.25">
      <c r="B137" s="186"/>
      <c r="C137" s="186"/>
      <c r="D137" s="188">
        <v>52398</v>
      </c>
      <c r="E137" s="189"/>
      <c r="F137" s="192"/>
      <c r="G137" s="193"/>
    </row>
    <row r="138" spans="2:7" ht="16.5" thickBot="1" x14ac:dyDescent="0.25">
      <c r="B138" s="186"/>
      <c r="C138" s="186"/>
      <c r="D138" s="188">
        <v>52393</v>
      </c>
      <c r="E138" s="189"/>
      <c r="F138" s="192"/>
      <c r="G138" s="193"/>
    </row>
    <row r="139" spans="2:7" ht="16.5" thickBot="1" x14ac:dyDescent="0.25">
      <c r="B139" s="186"/>
      <c r="C139" s="186"/>
      <c r="D139" s="188">
        <v>52391</v>
      </c>
      <c r="E139" s="189"/>
      <c r="F139" s="192"/>
      <c r="G139" s="193"/>
    </row>
    <row r="140" spans="2:7" ht="16.5" thickBot="1" x14ac:dyDescent="0.25">
      <c r="B140" s="186"/>
      <c r="C140" s="186"/>
      <c r="D140" s="188">
        <v>52414</v>
      </c>
      <c r="E140" s="189"/>
      <c r="F140" s="192"/>
      <c r="G140" s="193"/>
    </row>
    <row r="141" spans="2:7" ht="16.5" thickBot="1" x14ac:dyDescent="0.25">
      <c r="B141" s="186"/>
      <c r="C141" s="186"/>
      <c r="D141" s="188">
        <v>52403</v>
      </c>
      <c r="E141" s="189"/>
      <c r="F141" s="192"/>
      <c r="G141" s="193"/>
    </row>
    <row r="142" spans="2:7" ht="16.5" thickBot="1" x14ac:dyDescent="0.25">
      <c r="B142" s="186"/>
      <c r="C142" s="186"/>
      <c r="D142" s="188">
        <v>52418</v>
      </c>
      <c r="E142" s="189"/>
      <c r="F142" s="192"/>
      <c r="G142" s="193"/>
    </row>
    <row r="143" spans="2:7" ht="16.5" thickBot="1" x14ac:dyDescent="0.25">
      <c r="B143" s="186"/>
      <c r="C143" s="186"/>
      <c r="D143" s="188">
        <v>52412</v>
      </c>
      <c r="E143" s="189"/>
      <c r="F143" s="192"/>
      <c r="G143" s="193"/>
    </row>
    <row r="144" spans="2:7" ht="16.5" thickBot="1" x14ac:dyDescent="0.25">
      <c r="B144" s="186"/>
      <c r="C144" s="186"/>
      <c r="D144" s="188">
        <v>52404</v>
      </c>
      <c r="E144" s="189"/>
      <c r="F144" s="192"/>
      <c r="G144" s="193"/>
    </row>
    <row r="145" spans="2:7" ht="16.5" thickBot="1" x14ac:dyDescent="0.25">
      <c r="B145" s="186"/>
      <c r="C145" s="186"/>
      <c r="D145" s="188">
        <v>52397</v>
      </c>
      <c r="E145" s="189"/>
      <c r="F145" s="192"/>
      <c r="G145" s="193"/>
    </row>
    <row r="146" spans="2:7" ht="16.5" thickBot="1" x14ac:dyDescent="0.25">
      <c r="B146" s="186"/>
      <c r="C146" s="186"/>
      <c r="D146" s="188">
        <v>52399</v>
      </c>
      <c r="E146" s="189"/>
      <c r="F146" s="192"/>
      <c r="G146" s="193"/>
    </row>
    <row r="147" spans="2:7" ht="16.5" thickBot="1" x14ac:dyDescent="0.25">
      <c r="B147" s="186"/>
      <c r="C147" s="186"/>
      <c r="D147" s="188">
        <v>52407</v>
      </c>
      <c r="E147" s="189"/>
      <c r="F147" s="192"/>
      <c r="G147" s="193"/>
    </row>
    <row r="148" spans="2:7" ht="16.5" thickBot="1" x14ac:dyDescent="0.25">
      <c r="B148" s="186"/>
      <c r="C148" s="186"/>
      <c r="D148" s="188">
        <v>52400</v>
      </c>
      <c r="E148" s="189"/>
      <c r="F148" s="192"/>
      <c r="G148" s="193"/>
    </row>
    <row r="149" spans="2:7" ht="16.5" thickBot="1" x14ac:dyDescent="0.25">
      <c r="B149" s="186"/>
      <c r="C149" s="186"/>
      <c r="D149" s="188">
        <v>52411</v>
      </c>
      <c r="E149" s="189"/>
      <c r="F149" s="192"/>
      <c r="G149" s="193"/>
    </row>
    <row r="150" spans="2:7" ht="16.5" thickBot="1" x14ac:dyDescent="0.25">
      <c r="B150" s="186"/>
      <c r="C150" s="186"/>
      <c r="D150" s="188">
        <v>52413</v>
      </c>
      <c r="E150" s="189"/>
      <c r="F150" s="192"/>
      <c r="G150" s="193"/>
    </row>
    <row r="151" spans="2:7" ht="16.5" thickBot="1" x14ac:dyDescent="0.25">
      <c r="B151" s="186"/>
      <c r="C151" s="186"/>
      <c r="D151" s="188">
        <v>52408</v>
      </c>
      <c r="E151" s="189"/>
      <c r="F151" s="192"/>
      <c r="G151" s="193"/>
    </row>
    <row r="152" spans="2:7" ht="16.5" thickBot="1" x14ac:dyDescent="0.25">
      <c r="B152" s="186"/>
      <c r="C152" s="186"/>
      <c r="D152" s="188">
        <v>52402</v>
      </c>
      <c r="E152" s="189"/>
      <c r="F152" s="192"/>
      <c r="G152" s="193"/>
    </row>
    <row r="153" spans="2:7" ht="16.5" thickBot="1" x14ac:dyDescent="0.25">
      <c r="B153" s="186"/>
      <c r="C153" s="186"/>
      <c r="D153" s="188">
        <v>52410</v>
      </c>
      <c r="E153" s="189"/>
      <c r="F153" s="192"/>
      <c r="G153" s="193"/>
    </row>
    <row r="154" spans="2:7" ht="16.5" thickBot="1" x14ac:dyDescent="0.25">
      <c r="B154" s="186"/>
      <c r="C154" s="186"/>
      <c r="D154" s="188">
        <v>52396</v>
      </c>
      <c r="E154" s="189"/>
      <c r="F154" s="192"/>
      <c r="G154" s="193"/>
    </row>
    <row r="155" spans="2:7" ht="16.5" thickBot="1" x14ac:dyDescent="0.25">
      <c r="B155" s="187"/>
      <c r="C155" s="187"/>
      <c r="D155" s="188">
        <v>52409</v>
      </c>
      <c r="E155" s="189"/>
      <c r="F155" s="194"/>
      <c r="G155" s="195"/>
    </row>
    <row r="156" spans="2:7" ht="346.5" customHeight="1" thickBot="1" x14ac:dyDescent="0.25">
      <c r="B156" s="7"/>
      <c r="C156" s="8"/>
      <c r="D156" s="188">
        <v>54884</v>
      </c>
      <c r="E156" s="189"/>
      <c r="F156" s="190" t="s">
        <v>144</v>
      </c>
      <c r="G156" s="191"/>
    </row>
    <row r="157" spans="2:7" ht="346.5" customHeight="1" thickBot="1" x14ac:dyDescent="0.25">
      <c r="B157" s="7"/>
      <c r="C157" s="8" t="s">
        <v>147</v>
      </c>
      <c r="D157" s="188">
        <v>54889</v>
      </c>
      <c r="E157" s="189"/>
      <c r="F157" s="192" t="s">
        <v>145</v>
      </c>
      <c r="G157" s="193"/>
    </row>
    <row r="158" spans="2:7" ht="94.5" customHeight="1" thickBot="1" x14ac:dyDescent="0.25">
      <c r="B158" s="7"/>
      <c r="C158" s="8"/>
      <c r="D158" s="188"/>
      <c r="E158" s="189"/>
      <c r="F158" s="192" t="s">
        <v>146</v>
      </c>
      <c r="G158" s="193"/>
    </row>
    <row r="159" spans="2:7" ht="16.5" thickBot="1" x14ac:dyDescent="0.25">
      <c r="B159" s="7"/>
      <c r="C159" s="8" t="s">
        <v>148</v>
      </c>
      <c r="D159" s="188">
        <v>53461</v>
      </c>
      <c r="E159" s="189"/>
      <c r="F159" s="196"/>
      <c r="G159" s="197"/>
    </row>
    <row r="160" spans="2:7" ht="32.25" thickBot="1" x14ac:dyDescent="0.25">
      <c r="B160" s="7" t="s">
        <v>149</v>
      </c>
      <c r="C160" s="8"/>
      <c r="D160" s="188">
        <v>53463</v>
      </c>
      <c r="E160" s="189"/>
      <c r="F160" s="196"/>
      <c r="G160" s="197"/>
    </row>
    <row r="161" spans="2:7" ht="16.5" thickBot="1" x14ac:dyDescent="0.25">
      <c r="B161" s="7"/>
      <c r="C161" s="8"/>
      <c r="D161" s="188"/>
      <c r="E161" s="189"/>
      <c r="F161" s="196"/>
      <c r="G161" s="197"/>
    </row>
    <row r="162" spans="2:7" ht="16.5" thickBot="1" x14ac:dyDescent="0.25">
      <c r="B162" s="7"/>
      <c r="C162" s="8"/>
      <c r="D162" s="188"/>
      <c r="E162" s="189"/>
      <c r="F162" s="196"/>
      <c r="G162" s="197"/>
    </row>
    <row r="163" spans="2:7" ht="16.5" thickBot="1" x14ac:dyDescent="0.25">
      <c r="B163" s="7"/>
      <c r="C163" s="8"/>
      <c r="D163" s="188"/>
      <c r="E163" s="189"/>
      <c r="F163" s="196"/>
      <c r="G163" s="197"/>
    </row>
    <row r="164" spans="2:7" ht="16.5" thickBot="1" x14ac:dyDescent="0.25">
      <c r="B164" s="7"/>
      <c r="C164" s="8"/>
      <c r="D164" s="188"/>
      <c r="E164" s="189"/>
      <c r="F164" s="196"/>
      <c r="G164" s="197"/>
    </row>
    <row r="165" spans="2:7" ht="16.5" thickBot="1" x14ac:dyDescent="0.25">
      <c r="B165" s="7"/>
      <c r="C165" s="8"/>
      <c r="D165" s="188"/>
      <c r="E165" s="189"/>
      <c r="F165" s="196"/>
      <c r="G165" s="197"/>
    </row>
    <row r="166" spans="2:7" ht="16.5" thickBot="1" x14ac:dyDescent="0.25">
      <c r="B166" s="7"/>
      <c r="C166" s="8"/>
      <c r="D166" s="188"/>
      <c r="E166" s="189"/>
      <c r="F166" s="198"/>
      <c r="G166" s="199"/>
    </row>
    <row r="167" spans="2:7" ht="16.5" thickBot="1" x14ac:dyDescent="0.25">
      <c r="B167" s="9"/>
      <c r="C167" s="10"/>
      <c r="D167" s="188"/>
      <c r="E167" s="189"/>
      <c r="F167" s="200"/>
      <c r="G167" s="201"/>
    </row>
    <row r="168" spans="2:7" ht="16.5" thickBot="1" x14ac:dyDescent="0.25">
      <c r="B168" s="185" t="s">
        <v>150</v>
      </c>
      <c r="C168" s="185" t="s">
        <v>137</v>
      </c>
      <c r="D168" s="188">
        <v>57293</v>
      </c>
      <c r="E168" s="189"/>
      <c r="F168" s="190" t="s">
        <v>151</v>
      </c>
      <c r="G168" s="191"/>
    </row>
    <row r="169" spans="2:7" ht="16.5" thickBot="1" x14ac:dyDescent="0.25">
      <c r="B169" s="186"/>
      <c r="C169" s="186"/>
      <c r="D169" s="188">
        <v>57295</v>
      </c>
      <c r="E169" s="189"/>
      <c r="F169" s="192"/>
      <c r="G169" s="193"/>
    </row>
    <row r="170" spans="2:7" ht="16.5" thickBot="1" x14ac:dyDescent="0.25">
      <c r="B170" s="186"/>
      <c r="C170" s="186"/>
      <c r="D170" s="188">
        <v>57294</v>
      </c>
      <c r="E170" s="189"/>
      <c r="F170" s="192"/>
      <c r="G170" s="193"/>
    </row>
    <row r="171" spans="2:7" ht="16.5" thickBot="1" x14ac:dyDescent="0.25">
      <c r="B171" s="186"/>
      <c r="C171" s="187"/>
      <c r="D171" s="188">
        <v>56508</v>
      </c>
      <c r="E171" s="189"/>
      <c r="F171" s="192"/>
      <c r="G171" s="193"/>
    </row>
    <row r="172" spans="2:7" ht="16.5" thickBot="1" x14ac:dyDescent="0.25">
      <c r="B172" s="186"/>
      <c r="C172" s="185" t="s">
        <v>152</v>
      </c>
      <c r="D172" s="188">
        <v>56506</v>
      </c>
      <c r="E172" s="189"/>
      <c r="F172" s="192"/>
      <c r="G172" s="193"/>
    </row>
    <row r="173" spans="2:7" ht="16.5" thickBot="1" x14ac:dyDescent="0.25">
      <c r="B173" s="186"/>
      <c r="C173" s="187"/>
      <c r="D173" s="188">
        <v>56270</v>
      </c>
      <c r="E173" s="189"/>
      <c r="F173" s="192"/>
      <c r="G173" s="193"/>
    </row>
    <row r="174" spans="2:7" ht="16.5" thickBot="1" x14ac:dyDescent="0.25">
      <c r="B174" s="186"/>
      <c r="C174" s="185" t="s">
        <v>153</v>
      </c>
      <c r="D174" s="188">
        <v>57454</v>
      </c>
      <c r="E174" s="189"/>
      <c r="F174" s="192"/>
      <c r="G174" s="193"/>
    </row>
    <row r="175" spans="2:7" ht="16.5" thickBot="1" x14ac:dyDescent="0.25">
      <c r="B175" s="186"/>
      <c r="C175" s="186"/>
      <c r="D175" s="188">
        <v>57449</v>
      </c>
      <c r="E175" s="189"/>
      <c r="F175" s="192"/>
      <c r="G175" s="193"/>
    </row>
    <row r="176" spans="2:7" ht="16.5" thickBot="1" x14ac:dyDescent="0.25">
      <c r="B176" s="186"/>
      <c r="C176" s="186"/>
      <c r="D176" s="188">
        <v>57448</v>
      </c>
      <c r="E176" s="189"/>
      <c r="F176" s="192"/>
      <c r="G176" s="193"/>
    </row>
    <row r="177" spans="2:7" ht="16.5" thickBot="1" x14ac:dyDescent="0.25">
      <c r="B177" s="186"/>
      <c r="C177" s="187"/>
      <c r="D177" s="188">
        <v>57451</v>
      </c>
      <c r="E177" s="189"/>
      <c r="F177" s="192"/>
      <c r="G177" s="193"/>
    </row>
    <row r="178" spans="2:7" ht="16.5" thickBot="1" x14ac:dyDescent="0.25">
      <c r="B178" s="186"/>
      <c r="C178" s="185" t="s">
        <v>154</v>
      </c>
      <c r="D178" s="188">
        <v>54491</v>
      </c>
      <c r="E178" s="189"/>
      <c r="F178" s="192"/>
      <c r="G178" s="193"/>
    </row>
    <row r="179" spans="2:7" ht="16.5" thickBot="1" x14ac:dyDescent="0.25">
      <c r="B179" s="186"/>
      <c r="C179" s="186"/>
      <c r="D179" s="188">
        <v>53343</v>
      </c>
      <c r="E179" s="189"/>
      <c r="F179" s="192"/>
      <c r="G179" s="193"/>
    </row>
    <row r="180" spans="2:7" ht="16.5" thickBot="1" x14ac:dyDescent="0.25">
      <c r="B180" s="186"/>
      <c r="C180" s="186"/>
      <c r="D180" s="188">
        <v>52946</v>
      </c>
      <c r="E180" s="189"/>
      <c r="F180" s="192"/>
      <c r="G180" s="193"/>
    </row>
    <row r="181" spans="2:7" ht="16.5" thickBot="1" x14ac:dyDescent="0.25">
      <c r="B181" s="186"/>
      <c r="C181" s="186"/>
      <c r="D181" s="188">
        <v>53352</v>
      </c>
      <c r="E181" s="189"/>
      <c r="F181" s="192"/>
      <c r="G181" s="193"/>
    </row>
    <row r="182" spans="2:7" ht="16.5" thickBot="1" x14ac:dyDescent="0.25">
      <c r="B182" s="186"/>
      <c r="C182" s="186"/>
      <c r="D182" s="188">
        <v>53348</v>
      </c>
      <c r="E182" s="189"/>
      <c r="F182" s="192"/>
      <c r="G182" s="193"/>
    </row>
    <row r="183" spans="2:7" ht="16.5" thickBot="1" x14ac:dyDescent="0.25">
      <c r="B183" s="186"/>
      <c r="C183" s="186"/>
      <c r="D183" s="188">
        <v>53347</v>
      </c>
      <c r="E183" s="189"/>
      <c r="F183" s="192"/>
      <c r="G183" s="193"/>
    </row>
    <row r="184" spans="2:7" ht="16.5" thickBot="1" x14ac:dyDescent="0.25">
      <c r="B184" s="186"/>
      <c r="C184" s="186"/>
      <c r="D184" s="188">
        <v>53342</v>
      </c>
      <c r="E184" s="189"/>
      <c r="F184" s="192"/>
      <c r="G184" s="193"/>
    </row>
    <row r="185" spans="2:7" ht="16.5" thickBot="1" x14ac:dyDescent="0.25">
      <c r="B185" s="186"/>
      <c r="C185" s="186"/>
      <c r="D185" s="188">
        <v>53136</v>
      </c>
      <c r="E185" s="189"/>
      <c r="F185" s="192"/>
      <c r="G185" s="193"/>
    </row>
    <row r="186" spans="2:7" ht="16.5" thickBot="1" x14ac:dyDescent="0.25">
      <c r="B186" s="186"/>
      <c r="C186" s="186"/>
      <c r="D186" s="188">
        <v>53349</v>
      </c>
      <c r="E186" s="189"/>
      <c r="F186" s="192"/>
      <c r="G186" s="193"/>
    </row>
    <row r="187" spans="2:7" ht="16.5" thickBot="1" x14ac:dyDescent="0.25">
      <c r="B187" s="186"/>
      <c r="C187" s="186"/>
      <c r="D187" s="188">
        <v>53350</v>
      </c>
      <c r="E187" s="189"/>
      <c r="F187" s="192"/>
      <c r="G187" s="193"/>
    </row>
    <row r="188" spans="2:7" ht="16.5" thickBot="1" x14ac:dyDescent="0.25">
      <c r="B188" s="186"/>
      <c r="C188" s="186"/>
      <c r="D188" s="188">
        <v>53345</v>
      </c>
      <c r="E188" s="189"/>
      <c r="F188" s="192"/>
      <c r="G188" s="193"/>
    </row>
    <row r="189" spans="2:7" ht="16.5" thickBot="1" x14ac:dyDescent="0.25">
      <c r="B189" s="186"/>
      <c r="C189" s="186"/>
      <c r="D189" s="188">
        <v>53351</v>
      </c>
      <c r="E189" s="189"/>
      <c r="F189" s="192"/>
      <c r="G189" s="193"/>
    </row>
    <row r="190" spans="2:7" ht="16.5" thickBot="1" x14ac:dyDescent="0.25">
      <c r="B190" s="186"/>
      <c r="C190" s="187"/>
      <c r="D190" s="188">
        <v>53344</v>
      </c>
      <c r="E190" s="189"/>
      <c r="F190" s="192"/>
      <c r="G190" s="193"/>
    </row>
    <row r="191" spans="2:7" ht="16.5" thickBot="1" x14ac:dyDescent="0.25">
      <c r="B191" s="186"/>
      <c r="C191" s="185" t="s">
        <v>135</v>
      </c>
      <c r="D191" s="188">
        <v>54649</v>
      </c>
      <c r="E191" s="189"/>
      <c r="F191" s="192"/>
      <c r="G191" s="193"/>
    </row>
    <row r="192" spans="2:7" ht="16.5" thickBot="1" x14ac:dyDescent="0.25">
      <c r="B192" s="186"/>
      <c r="C192" s="186"/>
      <c r="D192" s="188">
        <v>54671</v>
      </c>
      <c r="E192" s="189"/>
      <c r="F192" s="192"/>
      <c r="G192" s="193"/>
    </row>
    <row r="193" spans="2:7" ht="16.5" thickBot="1" x14ac:dyDescent="0.25">
      <c r="B193" s="187"/>
      <c r="C193" s="187"/>
      <c r="D193" s="188">
        <v>54648</v>
      </c>
      <c r="E193" s="189"/>
      <c r="F193" s="194"/>
      <c r="G193" s="195"/>
    </row>
    <row r="194" spans="2:7" ht="16.5" thickBot="1" x14ac:dyDescent="0.25">
      <c r="B194" s="9"/>
      <c r="C194" s="10"/>
      <c r="D194" s="188"/>
      <c r="E194" s="189"/>
      <c r="F194" s="188"/>
      <c r="G194" s="189"/>
    </row>
    <row r="195" spans="2:7" ht="59.25" customHeight="1" thickBot="1" x14ac:dyDescent="0.25">
      <c r="B195" s="185" t="s">
        <v>155</v>
      </c>
      <c r="C195" s="185" t="s">
        <v>143</v>
      </c>
      <c r="D195" s="188">
        <v>52957</v>
      </c>
      <c r="E195" s="189"/>
      <c r="F195" s="190" t="s">
        <v>156</v>
      </c>
      <c r="G195" s="191"/>
    </row>
    <row r="196" spans="2:7" ht="16.5" thickBot="1" x14ac:dyDescent="0.25">
      <c r="B196" s="186"/>
      <c r="C196" s="187"/>
      <c r="D196" s="188">
        <v>53864</v>
      </c>
      <c r="E196" s="189"/>
      <c r="F196" s="192"/>
      <c r="G196" s="193"/>
    </row>
    <row r="197" spans="2:7" ht="16.5" thickBot="1" x14ac:dyDescent="0.25">
      <c r="B197" s="186"/>
      <c r="C197" s="185" t="s">
        <v>157</v>
      </c>
      <c r="D197" s="188">
        <v>52841</v>
      </c>
      <c r="E197" s="189"/>
      <c r="F197" s="192"/>
      <c r="G197" s="193"/>
    </row>
    <row r="198" spans="2:7" ht="16.5" thickBot="1" x14ac:dyDescent="0.25">
      <c r="B198" s="186"/>
      <c r="C198" s="186"/>
      <c r="D198" s="188">
        <v>52843</v>
      </c>
      <c r="E198" s="189"/>
      <c r="F198" s="192"/>
      <c r="G198" s="193"/>
    </row>
    <row r="199" spans="2:7" ht="16.5" thickBot="1" x14ac:dyDescent="0.25">
      <c r="B199" s="186"/>
      <c r="C199" s="186"/>
      <c r="D199" s="188">
        <v>52854</v>
      </c>
      <c r="E199" s="189"/>
      <c r="F199" s="192"/>
      <c r="G199" s="193"/>
    </row>
    <row r="200" spans="2:7" ht="16.5" thickBot="1" x14ac:dyDescent="0.25">
      <c r="B200" s="187"/>
      <c r="C200" s="187"/>
      <c r="D200" s="188">
        <v>52842</v>
      </c>
      <c r="E200" s="189"/>
      <c r="F200" s="194"/>
      <c r="G200" s="195"/>
    </row>
    <row r="201" spans="2:7" ht="32.25" thickBot="1" x14ac:dyDescent="0.25">
      <c r="B201" s="9" t="s">
        <v>158</v>
      </c>
      <c r="C201" s="10" t="s">
        <v>135</v>
      </c>
      <c r="D201" s="188"/>
      <c r="E201" s="189"/>
      <c r="F201" s="188" t="s">
        <v>159</v>
      </c>
      <c r="G201" s="189"/>
    </row>
    <row r="202" spans="2:7" ht="16.5" thickBot="1" x14ac:dyDescent="0.25">
      <c r="B202" s="9"/>
      <c r="C202" s="10"/>
      <c r="D202" s="188"/>
      <c r="E202" s="189"/>
      <c r="F202" s="188"/>
      <c r="G202" s="189"/>
    </row>
    <row r="203" spans="2:7" ht="204.75" customHeight="1" x14ac:dyDescent="0.2">
      <c r="B203" s="185" t="s">
        <v>160</v>
      </c>
      <c r="C203" s="202" t="s">
        <v>161</v>
      </c>
      <c r="D203" s="203"/>
      <c r="E203" s="215" t="s">
        <v>166</v>
      </c>
      <c r="F203" s="216"/>
      <c r="G203" s="210" t="s">
        <v>171</v>
      </c>
    </row>
    <row r="204" spans="2:7" ht="15.75" x14ac:dyDescent="0.2">
      <c r="B204" s="186"/>
      <c r="C204" s="204"/>
      <c r="D204" s="205"/>
      <c r="E204" s="217"/>
      <c r="F204" s="218"/>
      <c r="G204" s="211"/>
    </row>
    <row r="205" spans="2:7" ht="141.75" customHeight="1" x14ac:dyDescent="0.2">
      <c r="B205" s="186"/>
      <c r="C205" s="204"/>
      <c r="D205" s="205"/>
      <c r="E205" s="217" t="s">
        <v>167</v>
      </c>
      <c r="F205" s="218"/>
      <c r="G205" s="211"/>
    </row>
    <row r="206" spans="2:7" ht="15.75" x14ac:dyDescent="0.2">
      <c r="B206" s="186"/>
      <c r="C206" s="204"/>
      <c r="D206" s="205"/>
      <c r="E206" s="217"/>
      <c r="F206" s="218"/>
      <c r="G206" s="211"/>
    </row>
    <row r="207" spans="2:7" ht="31.5" customHeight="1" x14ac:dyDescent="0.2">
      <c r="B207" s="186"/>
      <c r="C207" s="204"/>
      <c r="D207" s="205"/>
      <c r="E207" s="217" t="s">
        <v>168</v>
      </c>
      <c r="F207" s="218"/>
      <c r="G207" s="211"/>
    </row>
    <row r="208" spans="2:7" ht="15.75" x14ac:dyDescent="0.2">
      <c r="B208" s="186"/>
      <c r="C208" s="204"/>
      <c r="D208" s="205"/>
      <c r="E208" s="217"/>
      <c r="F208" s="218"/>
      <c r="G208" s="211"/>
    </row>
    <row r="209" spans="2:7" ht="31.5" customHeight="1" x14ac:dyDescent="0.2">
      <c r="B209" s="186"/>
      <c r="C209" s="204" t="s">
        <v>162</v>
      </c>
      <c r="D209" s="205"/>
      <c r="E209" s="217" t="s">
        <v>169</v>
      </c>
      <c r="F209" s="218"/>
      <c r="G209" s="211"/>
    </row>
    <row r="210" spans="2:7" ht="15.75" x14ac:dyDescent="0.2">
      <c r="B210" s="186"/>
      <c r="C210" s="204"/>
      <c r="D210" s="205"/>
      <c r="E210" s="217"/>
      <c r="F210" s="218"/>
      <c r="G210" s="211"/>
    </row>
    <row r="211" spans="2:7" ht="94.5" customHeight="1" x14ac:dyDescent="0.2">
      <c r="B211" s="186"/>
      <c r="C211" s="204"/>
      <c r="D211" s="205"/>
      <c r="E211" s="217" t="s">
        <v>170</v>
      </c>
      <c r="F211" s="218"/>
      <c r="G211" s="211"/>
    </row>
    <row r="212" spans="2:7" ht="15.75" x14ac:dyDescent="0.2">
      <c r="B212" s="186"/>
      <c r="C212" s="204"/>
      <c r="D212" s="205"/>
      <c r="E212" s="192"/>
      <c r="F212" s="193"/>
      <c r="G212" s="211"/>
    </row>
    <row r="213" spans="2:7" ht="15.75" customHeight="1" x14ac:dyDescent="0.2">
      <c r="B213" s="186"/>
      <c r="C213" s="204" t="s">
        <v>163</v>
      </c>
      <c r="D213" s="205"/>
      <c r="E213" s="213"/>
      <c r="F213" s="214"/>
      <c r="G213" s="211"/>
    </row>
    <row r="214" spans="2:7" ht="15.75" x14ac:dyDescent="0.2">
      <c r="B214" s="186"/>
      <c r="C214" s="204"/>
      <c r="D214" s="205"/>
      <c r="E214" s="213"/>
      <c r="F214" s="214"/>
      <c r="G214" s="211"/>
    </row>
    <row r="215" spans="2:7" ht="15.75" x14ac:dyDescent="0.2">
      <c r="B215" s="186"/>
      <c r="C215" s="204"/>
      <c r="D215" s="205"/>
      <c r="E215" s="213"/>
      <c r="F215" s="214"/>
      <c r="G215" s="211"/>
    </row>
    <row r="216" spans="2:7" ht="15.75" x14ac:dyDescent="0.2">
      <c r="B216" s="186"/>
      <c r="C216" s="204"/>
      <c r="D216" s="205"/>
      <c r="E216" s="213"/>
      <c r="F216" s="214"/>
      <c r="G216" s="211"/>
    </row>
    <row r="217" spans="2:7" ht="15.75" x14ac:dyDescent="0.2">
      <c r="B217" s="186"/>
      <c r="C217" s="204"/>
      <c r="D217" s="205"/>
      <c r="E217" s="213"/>
      <c r="F217" s="214"/>
      <c r="G217" s="211"/>
    </row>
    <row r="218" spans="2:7" ht="15.75" customHeight="1" x14ac:dyDescent="0.2">
      <c r="B218" s="186"/>
      <c r="C218" s="204" t="s">
        <v>164</v>
      </c>
      <c r="D218" s="205"/>
      <c r="E218" s="213"/>
      <c r="F218" s="214"/>
      <c r="G218" s="211"/>
    </row>
    <row r="219" spans="2:7" ht="15.75" x14ac:dyDescent="0.2">
      <c r="B219" s="186"/>
      <c r="C219" s="204"/>
      <c r="D219" s="205"/>
      <c r="E219" s="213"/>
      <c r="F219" s="214"/>
      <c r="G219" s="211"/>
    </row>
    <row r="220" spans="2:7" ht="15.75" x14ac:dyDescent="0.2">
      <c r="B220" s="186"/>
      <c r="C220" s="204"/>
      <c r="D220" s="205"/>
      <c r="E220" s="213"/>
      <c r="F220" s="214"/>
      <c r="G220" s="211"/>
    </row>
    <row r="221" spans="2:7" ht="15.75" x14ac:dyDescent="0.2">
      <c r="B221" s="186"/>
      <c r="C221" s="204"/>
      <c r="D221" s="205"/>
      <c r="E221" s="213"/>
      <c r="F221" s="214"/>
      <c r="G221" s="211"/>
    </row>
    <row r="222" spans="2:7" ht="15.75" customHeight="1" x14ac:dyDescent="0.2">
      <c r="B222" s="186"/>
      <c r="C222" s="204" t="s">
        <v>165</v>
      </c>
      <c r="D222" s="205"/>
      <c r="E222" s="213"/>
      <c r="F222" s="214"/>
      <c r="G222" s="211"/>
    </row>
    <row r="223" spans="2:7" ht="15.75" x14ac:dyDescent="0.2">
      <c r="B223" s="186"/>
      <c r="C223" s="204"/>
      <c r="D223" s="205"/>
      <c r="E223" s="213"/>
      <c r="F223" s="214"/>
      <c r="G223" s="211"/>
    </row>
    <row r="224" spans="2:7" ht="16.5" thickBot="1" x14ac:dyDescent="0.25">
      <c r="B224" s="187"/>
      <c r="C224" s="206"/>
      <c r="D224" s="207"/>
      <c r="E224" s="208"/>
      <c r="F224" s="209"/>
      <c r="G224" s="212"/>
    </row>
    <row r="225" spans="2:7" x14ac:dyDescent="0.2">
      <c r="B225" s="11"/>
      <c r="C225" s="11"/>
      <c r="D225" s="11"/>
      <c r="E225" s="11"/>
      <c r="F225" s="11"/>
      <c r="G225" s="11"/>
    </row>
    <row r="226" spans="2:7" ht="15.75" x14ac:dyDescent="0.2">
      <c r="B226" s="12"/>
    </row>
  </sheetData>
  <mergeCells count="309">
    <mergeCell ref="E224:F224"/>
    <mergeCell ref="G203:G224"/>
    <mergeCell ref="E218:F218"/>
    <mergeCell ref="E219:F219"/>
    <mergeCell ref="E220:F220"/>
    <mergeCell ref="E221:F221"/>
    <mergeCell ref="E222:F222"/>
    <mergeCell ref="E223:F223"/>
    <mergeCell ref="E212:F212"/>
    <mergeCell ref="E213:F213"/>
    <mergeCell ref="E214:F214"/>
    <mergeCell ref="E215:F215"/>
    <mergeCell ref="E216:F216"/>
    <mergeCell ref="E217:F217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B203:B224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24:D224"/>
    <mergeCell ref="C218:D218"/>
    <mergeCell ref="C219:D219"/>
    <mergeCell ref="C220:D220"/>
    <mergeCell ref="C221:D221"/>
    <mergeCell ref="C222:D222"/>
    <mergeCell ref="C223:D223"/>
    <mergeCell ref="C212:D212"/>
    <mergeCell ref="C213:D213"/>
    <mergeCell ref="C214:D214"/>
    <mergeCell ref="C215:D215"/>
    <mergeCell ref="C216:D216"/>
    <mergeCell ref="C217:D217"/>
    <mergeCell ref="D199:E199"/>
    <mergeCell ref="D200:E200"/>
    <mergeCell ref="D201:E201"/>
    <mergeCell ref="F201:G201"/>
    <mergeCell ref="D202:E202"/>
    <mergeCell ref="F202:G202"/>
    <mergeCell ref="D194:E194"/>
    <mergeCell ref="F194:G194"/>
    <mergeCell ref="B195:B200"/>
    <mergeCell ref="C195:C196"/>
    <mergeCell ref="D195:E195"/>
    <mergeCell ref="F195:G200"/>
    <mergeCell ref="D196:E196"/>
    <mergeCell ref="C197:C200"/>
    <mergeCell ref="D197:E197"/>
    <mergeCell ref="D198:E198"/>
    <mergeCell ref="C191:C193"/>
    <mergeCell ref="D191:E191"/>
    <mergeCell ref="D192:E192"/>
    <mergeCell ref="D193:E193"/>
    <mergeCell ref="C178:C190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75:E175"/>
    <mergeCell ref="D176:E176"/>
    <mergeCell ref="D177:E177"/>
    <mergeCell ref="D167:E167"/>
    <mergeCell ref="F167:G167"/>
    <mergeCell ref="D187:E187"/>
    <mergeCell ref="D188:E188"/>
    <mergeCell ref="D189:E189"/>
    <mergeCell ref="D190:E190"/>
    <mergeCell ref="B168:B193"/>
    <mergeCell ref="C168:C171"/>
    <mergeCell ref="D168:E168"/>
    <mergeCell ref="F168:G193"/>
    <mergeCell ref="D169:E169"/>
    <mergeCell ref="D170:E170"/>
    <mergeCell ref="D171:E171"/>
    <mergeCell ref="C172:C173"/>
    <mergeCell ref="D161:E161"/>
    <mergeCell ref="D162:E162"/>
    <mergeCell ref="D163:E163"/>
    <mergeCell ref="D164:E164"/>
    <mergeCell ref="D165:E165"/>
    <mergeCell ref="D166:E166"/>
    <mergeCell ref="F161:G161"/>
    <mergeCell ref="F162:G162"/>
    <mergeCell ref="F163:G163"/>
    <mergeCell ref="F164:G164"/>
    <mergeCell ref="F165:G165"/>
    <mergeCell ref="F166:G166"/>
    <mergeCell ref="D172:E172"/>
    <mergeCell ref="D173:E173"/>
    <mergeCell ref="C174:C177"/>
    <mergeCell ref="D174:E174"/>
    <mergeCell ref="D156:E156"/>
    <mergeCell ref="F156:G156"/>
    <mergeCell ref="F157:G157"/>
    <mergeCell ref="F158:G158"/>
    <mergeCell ref="F159:G159"/>
    <mergeCell ref="F160:G160"/>
    <mergeCell ref="D157:E157"/>
    <mergeCell ref="D158:E158"/>
    <mergeCell ref="D159:E159"/>
    <mergeCell ref="D160:E160"/>
    <mergeCell ref="C135:C155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50:E150"/>
    <mergeCell ref="D151:E151"/>
    <mergeCell ref="D152:E152"/>
    <mergeCell ref="D153:E153"/>
    <mergeCell ref="D154:E154"/>
    <mergeCell ref="D155:E155"/>
    <mergeCell ref="D144:E144"/>
    <mergeCell ref="D145:E145"/>
    <mergeCell ref="D146:E146"/>
    <mergeCell ref="D147:E147"/>
    <mergeCell ref="D148:E148"/>
    <mergeCell ref="D149:E149"/>
    <mergeCell ref="D127:E127"/>
    <mergeCell ref="D128:E128"/>
    <mergeCell ref="D129:E129"/>
    <mergeCell ref="D130:E130"/>
    <mergeCell ref="D131:E131"/>
    <mergeCell ref="C132:C134"/>
    <mergeCell ref="D132:E132"/>
    <mergeCell ref="D133:E133"/>
    <mergeCell ref="D134:E134"/>
    <mergeCell ref="D121:E121"/>
    <mergeCell ref="D122:E122"/>
    <mergeCell ref="D123:E123"/>
    <mergeCell ref="D124:E124"/>
    <mergeCell ref="D125:E125"/>
    <mergeCell ref="D126:E126"/>
    <mergeCell ref="D115:E115"/>
    <mergeCell ref="D116:E116"/>
    <mergeCell ref="D117:E117"/>
    <mergeCell ref="D118:E118"/>
    <mergeCell ref="D119:E119"/>
    <mergeCell ref="D120:E120"/>
    <mergeCell ref="B107:B155"/>
    <mergeCell ref="C107:C108"/>
    <mergeCell ref="D107:E107"/>
    <mergeCell ref="F107:G155"/>
    <mergeCell ref="D108:E108"/>
    <mergeCell ref="C109:C131"/>
    <mergeCell ref="D95:E95"/>
    <mergeCell ref="D96:E96"/>
    <mergeCell ref="C97:C105"/>
    <mergeCell ref="D97:E97"/>
    <mergeCell ref="D98:E98"/>
    <mergeCell ref="D99:E99"/>
    <mergeCell ref="D100:E100"/>
    <mergeCell ref="D101:E101"/>
    <mergeCell ref="D102:E102"/>
    <mergeCell ref="D103:E103"/>
    <mergeCell ref="D109:E109"/>
    <mergeCell ref="D110:E110"/>
    <mergeCell ref="D111:E111"/>
    <mergeCell ref="D112:E112"/>
    <mergeCell ref="D113:E113"/>
    <mergeCell ref="D114:E114"/>
    <mergeCell ref="D104:E104"/>
    <mergeCell ref="D105:E105"/>
    <mergeCell ref="D93:E93"/>
    <mergeCell ref="D94:E94"/>
    <mergeCell ref="D83:E83"/>
    <mergeCell ref="D84:E84"/>
    <mergeCell ref="D85:E85"/>
    <mergeCell ref="D86:E86"/>
    <mergeCell ref="D87:E87"/>
    <mergeCell ref="D88:E88"/>
    <mergeCell ref="F106:G106"/>
    <mergeCell ref="D106:E106"/>
    <mergeCell ref="D69:E69"/>
    <mergeCell ref="F69:G69"/>
    <mergeCell ref="B70:B105"/>
    <mergeCell ref="D70:E70"/>
    <mergeCell ref="F70:G105"/>
    <mergeCell ref="C71:C75"/>
    <mergeCell ref="D71:E71"/>
    <mergeCell ref="D72:E72"/>
    <mergeCell ref="D73:E73"/>
    <mergeCell ref="D74:E74"/>
    <mergeCell ref="D75:E75"/>
    <mergeCell ref="C76:C78"/>
    <mergeCell ref="D76:E76"/>
    <mergeCell ref="D77:E77"/>
    <mergeCell ref="D78:E78"/>
    <mergeCell ref="C79:C96"/>
    <mergeCell ref="D79:E79"/>
    <mergeCell ref="D80:E80"/>
    <mergeCell ref="D81:E81"/>
    <mergeCell ref="D82:E82"/>
    <mergeCell ref="D89:E89"/>
    <mergeCell ref="D90:E90"/>
    <mergeCell ref="D91:E91"/>
    <mergeCell ref="D92:E92"/>
    <mergeCell ref="F58:G68"/>
    <mergeCell ref="C59:C63"/>
    <mergeCell ref="D59:E59"/>
    <mergeCell ref="D60:E60"/>
    <mergeCell ref="D61:E61"/>
    <mergeCell ref="D62:E62"/>
    <mergeCell ref="D50:E50"/>
    <mergeCell ref="D51:E51"/>
    <mergeCell ref="D52:E52"/>
    <mergeCell ref="D53:E53"/>
    <mergeCell ref="C54:C56"/>
    <mergeCell ref="D54:E54"/>
    <mergeCell ref="D55:E55"/>
    <mergeCell ref="D56:E56"/>
    <mergeCell ref="D63:E63"/>
    <mergeCell ref="C64:C68"/>
    <mergeCell ref="D64:E64"/>
    <mergeCell ref="D65:E65"/>
    <mergeCell ref="D66:E66"/>
    <mergeCell ref="D67:E67"/>
    <mergeCell ref="D68:E68"/>
    <mergeCell ref="D57:E57"/>
    <mergeCell ref="F57:G57"/>
    <mergeCell ref="D43:E43"/>
    <mergeCell ref="D44:E44"/>
    <mergeCell ref="C45:C53"/>
    <mergeCell ref="D45:E45"/>
    <mergeCell ref="D46:E46"/>
    <mergeCell ref="D47:E47"/>
    <mergeCell ref="D48:E48"/>
    <mergeCell ref="D49:E49"/>
    <mergeCell ref="B58:B68"/>
    <mergeCell ref="D58:E58"/>
    <mergeCell ref="D24:E24"/>
    <mergeCell ref="F24:G24"/>
    <mergeCell ref="B25:B56"/>
    <mergeCell ref="C25:C27"/>
    <mergeCell ref="D25:E25"/>
    <mergeCell ref="F25:G56"/>
    <mergeCell ref="D26:E26"/>
    <mergeCell ref="D27:E27"/>
    <mergeCell ref="C28:C44"/>
    <mergeCell ref="D28:E28"/>
    <mergeCell ref="D35:E35"/>
    <mergeCell ref="D36:E36"/>
    <mergeCell ref="D37:E37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D41:E41"/>
    <mergeCell ref="D42:E42"/>
    <mergeCell ref="B14:B23"/>
    <mergeCell ref="D14:E14"/>
    <mergeCell ref="F14:G23"/>
    <mergeCell ref="C15:C23"/>
    <mergeCell ref="D15:E15"/>
    <mergeCell ref="D16:E16"/>
    <mergeCell ref="D17:E17"/>
    <mergeCell ref="D8:E8"/>
    <mergeCell ref="D9:E9"/>
    <mergeCell ref="C10:C11"/>
    <mergeCell ref="D10:E10"/>
    <mergeCell ref="D11:E11"/>
    <mergeCell ref="D12:E12"/>
    <mergeCell ref="D18:E18"/>
    <mergeCell ref="D19:E19"/>
    <mergeCell ref="D20:E20"/>
    <mergeCell ref="D21:E21"/>
    <mergeCell ref="D22:E22"/>
    <mergeCell ref="D23:E23"/>
    <mergeCell ref="F12:G12"/>
    <mergeCell ref="D13:E13"/>
    <mergeCell ref="F13:G13"/>
    <mergeCell ref="D2:E2"/>
    <mergeCell ref="F2:G2"/>
    <mergeCell ref="B3:B11"/>
    <mergeCell ref="C3:C9"/>
    <mergeCell ref="D3:E3"/>
    <mergeCell ref="F3:G11"/>
    <mergeCell ref="D4:E4"/>
    <mergeCell ref="D5:E5"/>
    <mergeCell ref="D6:E6"/>
    <mergeCell ref="D7: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3213-0F41-408C-8226-C89CD41ADE15}">
  <dimension ref="B1:D9"/>
  <sheetViews>
    <sheetView workbookViewId="0">
      <selection activeCell="V14" sqref="V14"/>
    </sheetView>
  </sheetViews>
  <sheetFormatPr defaultRowHeight="12.75" x14ac:dyDescent="0.2"/>
  <cols>
    <col min="1" max="1" width="9.33203125" style="31"/>
    <col min="2" max="4" width="10.5" style="31" bestFit="1" customWidth="1"/>
    <col min="5" max="16384" width="9.33203125" style="31"/>
  </cols>
  <sheetData>
    <row r="1" spans="2:4" x14ac:dyDescent="0.2">
      <c r="B1" s="31" t="s">
        <v>222</v>
      </c>
      <c r="C1" s="31" t="s">
        <v>223</v>
      </c>
    </row>
    <row r="2" spans="2:4" x14ac:dyDescent="0.2">
      <c r="B2" s="31">
        <v>4672.72</v>
      </c>
      <c r="C2" s="31">
        <v>2523.27</v>
      </c>
    </row>
    <row r="3" spans="2:4" x14ac:dyDescent="0.2">
      <c r="B3" s="31">
        <v>7124.22</v>
      </c>
      <c r="C3" s="31">
        <v>3847.08</v>
      </c>
    </row>
    <row r="4" spans="2:4" x14ac:dyDescent="0.2">
      <c r="B4" s="31">
        <v>18184.07</v>
      </c>
      <c r="C4" s="31">
        <v>9819.4</v>
      </c>
    </row>
    <row r="5" spans="2:4" x14ac:dyDescent="0.2">
      <c r="B5" s="31">
        <v>8538.7099999999991</v>
      </c>
      <c r="C5" s="31">
        <v>4610.8999999999996</v>
      </c>
    </row>
    <row r="6" spans="2:4" x14ac:dyDescent="0.2">
      <c r="B6" s="31">
        <v>12020.91</v>
      </c>
      <c r="C6" s="31">
        <v>6491.29</v>
      </c>
    </row>
    <row r="7" spans="2:4" x14ac:dyDescent="0.2">
      <c r="B7" s="31">
        <v>1910.32</v>
      </c>
      <c r="C7" s="31">
        <v>1031.57</v>
      </c>
    </row>
    <row r="8" spans="2:4" x14ac:dyDescent="0.2">
      <c r="B8" s="31">
        <v>598.05999999999995</v>
      </c>
      <c r="C8" s="31">
        <v>322.95</v>
      </c>
    </row>
    <row r="9" spans="2:4" x14ac:dyDescent="0.2">
      <c r="B9" s="31">
        <f>SUM(B2:B8)</f>
        <v>53049.01</v>
      </c>
      <c r="C9" s="31">
        <f>SUM(C2:C8)</f>
        <v>28646.460000000003</v>
      </c>
      <c r="D9" s="32">
        <f>SUM(B9:C9)</f>
        <v>81695.47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D797-A6F6-4CD9-BE3B-26A538E3316E}">
  <dimension ref="A1:V147"/>
  <sheetViews>
    <sheetView workbookViewId="0">
      <selection activeCell="E9" sqref="E9"/>
    </sheetView>
  </sheetViews>
  <sheetFormatPr defaultRowHeight="12" x14ac:dyDescent="0.2"/>
  <cols>
    <col min="1" max="1" width="26.1640625" style="33" customWidth="1"/>
    <col min="2" max="2" width="5.5" style="33" bestFit="1" customWidth="1"/>
    <col min="3" max="3" width="15.6640625" style="33" customWidth="1"/>
    <col min="4" max="4" width="19.33203125" style="33" customWidth="1"/>
    <col min="5" max="5" width="15.83203125" style="33" customWidth="1"/>
    <col min="6" max="6" width="17.33203125" style="33" customWidth="1"/>
    <col min="7" max="10" width="9.33203125" style="33"/>
    <col min="11" max="11" width="11.5" style="33" bestFit="1" customWidth="1"/>
    <col min="12" max="18" width="9.33203125" style="33"/>
    <col min="19" max="19" width="11.5" style="33" bestFit="1" customWidth="1"/>
    <col min="20" max="20" width="9.33203125" style="33"/>
    <col min="21" max="21" width="10.5" style="33" bestFit="1" customWidth="1"/>
    <col min="22" max="22" width="11.5" style="33" bestFit="1" customWidth="1"/>
    <col min="23" max="16384" width="9.33203125" style="33"/>
  </cols>
  <sheetData>
    <row r="1" spans="1:22" ht="18" customHeight="1" x14ac:dyDescent="0.2">
      <c r="C1" s="33" t="s">
        <v>177</v>
      </c>
      <c r="D1" s="33" t="s">
        <v>224</v>
      </c>
      <c r="E1" s="33" t="s">
        <v>225</v>
      </c>
      <c r="F1" s="33" t="s">
        <v>178</v>
      </c>
    </row>
    <row r="2" spans="1:22" ht="18" customHeight="1" x14ac:dyDescent="0.2">
      <c r="A2" s="33" t="s">
        <v>232</v>
      </c>
      <c r="C2" s="33">
        <v>2906640.17</v>
      </c>
      <c r="D2" s="33">
        <v>552261.63</v>
      </c>
      <c r="F2" s="33">
        <v>3458901.8</v>
      </c>
    </row>
    <row r="3" spans="1:22" ht="18" customHeight="1" x14ac:dyDescent="0.2">
      <c r="A3" s="33" t="s">
        <v>245</v>
      </c>
      <c r="D3" s="33">
        <f>C5*0.19-0.01</f>
        <v>201308.38530000002</v>
      </c>
      <c r="F3" s="33">
        <f>C4+C5+D4+D3</f>
        <v>3458901.7953000003</v>
      </c>
    </row>
    <row r="4" spans="1:22" ht="18" customHeight="1" x14ac:dyDescent="0.2">
      <c r="A4" s="33" t="s">
        <v>233</v>
      </c>
      <c r="C4" s="33">
        <v>1847122.3</v>
      </c>
      <c r="D4" s="33">
        <v>350953.24</v>
      </c>
      <c r="F4" s="33">
        <v>2198075.54</v>
      </c>
    </row>
    <row r="5" spans="1:22" ht="18" customHeight="1" x14ac:dyDescent="0.2">
      <c r="A5" s="33" t="s">
        <v>230</v>
      </c>
      <c r="C5" s="33">
        <v>1059517.8700000001</v>
      </c>
      <c r="E5" s="33">
        <f>C5*0.21</f>
        <v>222498.75270000001</v>
      </c>
      <c r="F5" s="33">
        <f>C5+E5</f>
        <v>1282016.6227000002</v>
      </c>
      <c r="K5" s="33">
        <v>222498.75</v>
      </c>
    </row>
    <row r="6" spans="1:22" ht="18" customHeight="1" x14ac:dyDescent="0.2">
      <c r="A6" s="33" t="s">
        <v>227</v>
      </c>
      <c r="C6" s="33">
        <v>104223.47</v>
      </c>
      <c r="E6" s="33">
        <f t="shared" ref="E6:E9" si="0">C6*0.21</f>
        <v>21886.9287</v>
      </c>
      <c r="F6" s="33">
        <f t="shared" ref="F6:F8" si="1">C6+E6</f>
        <v>126110.39870000001</v>
      </c>
      <c r="K6" s="33">
        <v>21886.93</v>
      </c>
      <c r="Q6" s="33" t="s">
        <v>227</v>
      </c>
      <c r="S6" s="33">
        <v>104223.47</v>
      </c>
      <c r="U6" s="33">
        <f t="shared" ref="U6:U8" si="2">S6*0.21</f>
        <v>21886.9287</v>
      </c>
      <c r="V6" s="33">
        <f t="shared" ref="V6:V8" si="3">S6+U6</f>
        <v>126110.39870000001</v>
      </c>
    </row>
    <row r="7" spans="1:22" ht="18" customHeight="1" x14ac:dyDescent="0.2">
      <c r="A7" s="33" t="s">
        <v>228</v>
      </c>
      <c r="C7" s="33">
        <v>68152.149999999994</v>
      </c>
      <c r="E7" s="33">
        <f t="shared" si="0"/>
        <v>14311.951499999997</v>
      </c>
      <c r="F7" s="33">
        <f t="shared" si="1"/>
        <v>82464.10149999999</v>
      </c>
      <c r="K7" s="33">
        <v>14311.95</v>
      </c>
      <c r="Q7" s="33" t="s">
        <v>228</v>
      </c>
      <c r="S7" s="33">
        <v>68152.149999999994</v>
      </c>
      <c r="U7" s="33">
        <f t="shared" si="2"/>
        <v>14311.951499999997</v>
      </c>
      <c r="V7" s="33">
        <f t="shared" si="3"/>
        <v>82464.10149999999</v>
      </c>
    </row>
    <row r="8" spans="1:22" ht="18" customHeight="1" x14ac:dyDescent="0.2">
      <c r="A8" s="33" t="s">
        <v>229</v>
      </c>
      <c r="C8" s="33">
        <v>170327.11</v>
      </c>
      <c r="E8" s="33">
        <f t="shared" si="0"/>
        <v>35768.693099999997</v>
      </c>
      <c r="F8" s="33">
        <f t="shared" si="1"/>
        <v>206095.80309999999</v>
      </c>
      <c r="K8" s="33">
        <v>35768.69</v>
      </c>
      <c r="Q8" s="33" t="s">
        <v>229</v>
      </c>
      <c r="S8" s="33">
        <v>170327.11</v>
      </c>
      <c r="U8" s="33">
        <f t="shared" si="2"/>
        <v>35768.693099999997</v>
      </c>
      <c r="V8" s="33">
        <f t="shared" si="3"/>
        <v>206095.80309999999</v>
      </c>
    </row>
    <row r="9" spans="1:22" ht="18" customHeight="1" x14ac:dyDescent="0.2">
      <c r="A9" s="33" t="s">
        <v>231</v>
      </c>
      <c r="C9" s="33">
        <v>73731.19</v>
      </c>
      <c r="E9" s="33">
        <f t="shared" si="0"/>
        <v>15483.5499</v>
      </c>
      <c r="F9" s="33">
        <v>89214.74</v>
      </c>
      <c r="K9" s="33">
        <v>15483.55</v>
      </c>
      <c r="S9" s="33">
        <f>SUM(S6:S8)</f>
        <v>342702.73</v>
      </c>
      <c r="T9" s="33">
        <f t="shared" ref="T9:V9" si="4">SUM(T6:T8)</f>
        <v>0</v>
      </c>
      <c r="U9" s="33">
        <f t="shared" si="4"/>
        <v>71967.573299999989</v>
      </c>
      <c r="V9" s="33">
        <f t="shared" si="4"/>
        <v>414670.30330000003</v>
      </c>
    </row>
    <row r="10" spans="1:22" ht="18" customHeight="1" x14ac:dyDescent="0.2">
      <c r="A10" s="34" t="s">
        <v>234</v>
      </c>
      <c r="B10" s="34"/>
      <c r="C10" s="34">
        <f>SUM(C4:C9)</f>
        <v>3323074.09</v>
      </c>
      <c r="D10" s="34">
        <f t="shared" ref="D10" si="5">SUM(D4:D9)</f>
        <v>350953.24</v>
      </c>
      <c r="E10" s="34">
        <f>SUM(E4:E9)-0.01</f>
        <v>309949.86589999998</v>
      </c>
      <c r="F10" s="34">
        <f>SUM(C10:E10)</f>
        <v>3983977.1959000002</v>
      </c>
      <c r="K10" s="33">
        <f>SUM(K5:K9)</f>
        <v>309949.87</v>
      </c>
    </row>
    <row r="11" spans="1:22" ht="18" customHeight="1" x14ac:dyDescent="0.2"/>
    <row r="12" spans="1:22" ht="18" customHeight="1" x14ac:dyDescent="0.2"/>
    <row r="13" spans="1:22" ht="18" customHeight="1" x14ac:dyDescent="0.2">
      <c r="A13" s="33" t="s">
        <v>235</v>
      </c>
    </row>
    <row r="14" spans="1:22" ht="18" customHeight="1" x14ac:dyDescent="0.2">
      <c r="A14" s="33" t="s">
        <v>242</v>
      </c>
      <c r="C14" s="33">
        <v>1724122.3</v>
      </c>
      <c r="D14" s="33">
        <f>C14*0.19</f>
        <v>327583.23700000002</v>
      </c>
      <c r="F14" s="33">
        <f>SUM(C14:E14)</f>
        <v>2051705.537</v>
      </c>
    </row>
    <row r="15" spans="1:22" ht="18" customHeight="1" x14ac:dyDescent="0.2">
      <c r="A15" s="33" t="s">
        <v>243</v>
      </c>
      <c r="C15" s="33">
        <v>1050517.8700000001</v>
      </c>
      <c r="E15" s="33">
        <f>C15*0.21</f>
        <v>220608.75270000001</v>
      </c>
      <c r="F15" s="33">
        <f t="shared" ref="F15:F19" si="6">SUM(C15:E15)</f>
        <v>1271126.6227000002</v>
      </c>
      <c r="K15" s="33">
        <v>220608.75</v>
      </c>
    </row>
    <row r="16" spans="1:22" ht="18" customHeight="1" x14ac:dyDescent="0.2">
      <c r="C16" s="33">
        <v>104223.47</v>
      </c>
      <c r="E16" s="33">
        <f t="shared" ref="E16:E19" si="7">C16*0.21</f>
        <v>21886.9287</v>
      </c>
      <c r="F16" s="33">
        <f t="shared" si="6"/>
        <v>126110.39870000001</v>
      </c>
      <c r="K16" s="33">
        <v>21886.93</v>
      </c>
    </row>
    <row r="17" spans="1:11" ht="18" customHeight="1" x14ac:dyDescent="0.2">
      <c r="C17" s="33">
        <v>68152.149999999994</v>
      </c>
      <c r="E17" s="33">
        <f t="shared" si="7"/>
        <v>14311.951499999997</v>
      </c>
      <c r="F17" s="33">
        <f t="shared" si="6"/>
        <v>82464.10149999999</v>
      </c>
      <c r="K17" s="33">
        <v>14311.95</v>
      </c>
    </row>
    <row r="18" spans="1:11" ht="18" customHeight="1" x14ac:dyDescent="0.2">
      <c r="C18" s="33">
        <v>170327.11</v>
      </c>
      <c r="E18" s="33">
        <f t="shared" si="7"/>
        <v>35768.693099999997</v>
      </c>
      <c r="F18" s="33">
        <f t="shared" si="6"/>
        <v>206095.80309999999</v>
      </c>
      <c r="K18" s="33">
        <v>35768.69</v>
      </c>
    </row>
    <row r="19" spans="1:11" ht="18" customHeight="1" x14ac:dyDescent="0.2">
      <c r="C19" s="33">
        <v>73731.19</v>
      </c>
      <c r="E19" s="33">
        <f t="shared" si="7"/>
        <v>15483.5499</v>
      </c>
      <c r="F19" s="33">
        <f t="shared" si="6"/>
        <v>89214.7399</v>
      </c>
      <c r="K19" s="33">
        <v>15483.55</v>
      </c>
    </row>
    <row r="20" spans="1:11" ht="18" customHeight="1" x14ac:dyDescent="0.2">
      <c r="A20" s="34" t="s">
        <v>244</v>
      </c>
      <c r="B20" s="34"/>
      <c r="C20" s="34">
        <f>SUM(C14:C19)</f>
        <v>3191074.09</v>
      </c>
      <c r="D20" s="34">
        <f t="shared" ref="D20" si="8">SUM(D14:D19)</f>
        <v>327583.23700000002</v>
      </c>
      <c r="E20" s="34">
        <f>SUM(E14:E19)-0.01</f>
        <v>308059.86589999998</v>
      </c>
      <c r="F20" s="34">
        <f>SUM(C20:E20)+0.01</f>
        <v>3826717.2028999999</v>
      </c>
      <c r="K20" s="33">
        <f>SUM(K15:K19)</f>
        <v>308059.87</v>
      </c>
    </row>
    <row r="21" spans="1:11" ht="18" customHeight="1" x14ac:dyDescent="0.2">
      <c r="A21" s="33" t="s">
        <v>236</v>
      </c>
    </row>
    <row r="22" spans="1:11" ht="26.25" customHeight="1" x14ac:dyDescent="0.2">
      <c r="A22" s="33" t="s">
        <v>237</v>
      </c>
      <c r="C22" s="33">
        <v>5000</v>
      </c>
      <c r="D22" s="33">
        <f>C22*0.19</f>
        <v>950</v>
      </c>
      <c r="F22" s="33">
        <f>SUM(C22:E22)</f>
        <v>5950</v>
      </c>
    </row>
    <row r="23" spans="1:11" ht="18" customHeight="1" x14ac:dyDescent="0.2">
      <c r="A23" s="33" t="s">
        <v>238</v>
      </c>
      <c r="C23" s="33">
        <v>110000</v>
      </c>
      <c r="D23" s="33">
        <f t="shared" ref="D23:D24" si="9">C23*0.19</f>
        <v>20900</v>
      </c>
      <c r="F23" s="33">
        <f t="shared" ref="F23:F25" si="10">SUM(C23:E23)</f>
        <v>130900</v>
      </c>
    </row>
    <row r="24" spans="1:11" ht="18" customHeight="1" x14ac:dyDescent="0.2">
      <c r="A24" s="33" t="s">
        <v>239</v>
      </c>
      <c r="C24" s="33">
        <v>8000</v>
      </c>
      <c r="D24" s="33">
        <f t="shared" si="9"/>
        <v>1520</v>
      </c>
      <c r="F24" s="33">
        <f t="shared" si="10"/>
        <v>9520</v>
      </c>
    </row>
    <row r="25" spans="1:11" ht="18" customHeight="1" x14ac:dyDescent="0.2">
      <c r="A25" s="33" t="s">
        <v>240</v>
      </c>
      <c r="C25" s="33">
        <v>9000</v>
      </c>
      <c r="E25" s="33">
        <f>C25*0.21</f>
        <v>1890</v>
      </c>
      <c r="F25" s="33">
        <f t="shared" si="10"/>
        <v>10890</v>
      </c>
    </row>
    <row r="26" spans="1:11" ht="18" customHeight="1" x14ac:dyDescent="0.2">
      <c r="A26" s="34" t="s">
        <v>241</v>
      </c>
      <c r="B26" s="34"/>
      <c r="C26" s="34">
        <f>SUM(C22:C25)</f>
        <v>132000</v>
      </c>
      <c r="D26" s="34">
        <f t="shared" ref="D26:E26" si="11">SUM(D22:D25)</f>
        <v>23370</v>
      </c>
      <c r="E26" s="34">
        <f t="shared" si="11"/>
        <v>1890</v>
      </c>
      <c r="F26" s="34">
        <f>SUM(C26:E26)</f>
        <v>157260</v>
      </c>
    </row>
    <row r="27" spans="1:11" ht="18" customHeight="1" x14ac:dyDescent="0.2"/>
    <row r="28" spans="1:11" ht="18" customHeight="1" x14ac:dyDescent="0.2"/>
    <row r="29" spans="1:11" ht="18" customHeight="1" x14ac:dyDescent="0.2">
      <c r="A29" s="33" t="s">
        <v>246</v>
      </c>
      <c r="C29" s="33" t="s">
        <v>177</v>
      </c>
      <c r="D29" s="33" t="s">
        <v>248</v>
      </c>
      <c r="F29" s="33" t="s">
        <v>97</v>
      </c>
      <c r="K29" s="33" t="s">
        <v>248</v>
      </c>
    </row>
    <row r="30" spans="1:11" ht="18" customHeight="1" x14ac:dyDescent="0.2">
      <c r="A30" s="33" t="s">
        <v>249</v>
      </c>
      <c r="C30" s="33">
        <v>3191074.09</v>
      </c>
      <c r="D30" s="33">
        <v>635643.11</v>
      </c>
      <c r="F30" s="33">
        <f>SUM(C30:E30)</f>
        <v>3826717.1999999997</v>
      </c>
      <c r="K30" s="33">
        <v>327583.24</v>
      </c>
    </row>
    <row r="31" spans="1:11" ht="18" customHeight="1" x14ac:dyDescent="0.2">
      <c r="A31" s="33" t="s">
        <v>247</v>
      </c>
      <c r="C31" s="33">
        <v>196548.54</v>
      </c>
      <c r="D31" s="33">
        <v>39741.89</v>
      </c>
      <c r="F31" s="33">
        <f>SUM(C31:E31)</f>
        <v>236290.43</v>
      </c>
      <c r="K31" s="33">
        <v>308059.87</v>
      </c>
    </row>
    <row r="32" spans="1:11" ht="18" customHeight="1" x14ac:dyDescent="0.2">
      <c r="A32" s="33" t="s">
        <v>251</v>
      </c>
      <c r="C32" s="33">
        <v>31054.68</v>
      </c>
      <c r="D32" s="33">
        <v>6040.56</v>
      </c>
      <c r="F32" s="33">
        <f>SUM(C32:E32)</f>
        <v>37095.24</v>
      </c>
      <c r="K32" s="33">
        <f>SUM(K30:K31)</f>
        <v>635643.11</v>
      </c>
    </row>
    <row r="33" spans="1:6" ht="18" customHeight="1" x14ac:dyDescent="0.2">
      <c r="A33" s="34" t="s">
        <v>250</v>
      </c>
      <c r="B33" s="34"/>
      <c r="C33" s="34">
        <f>C30-C31-C32</f>
        <v>2963470.8699999996</v>
      </c>
      <c r="D33" s="34">
        <f t="shared" ref="D33" si="12">D30-D31-D32</f>
        <v>589860.65999999992</v>
      </c>
      <c r="E33" s="34">
        <f t="shared" ref="E33" si="13">E30-E31-E32</f>
        <v>0</v>
      </c>
      <c r="F33" s="34">
        <f t="shared" ref="F33" si="14">F30-F31-F32</f>
        <v>3553331.5299999993</v>
      </c>
    </row>
    <row r="34" spans="1:6" ht="18" customHeight="1" x14ac:dyDescent="0.2">
      <c r="C34" s="33" t="s">
        <v>216</v>
      </c>
      <c r="D34" s="33" t="s">
        <v>253</v>
      </c>
      <c r="E34" s="33" t="s">
        <v>226</v>
      </c>
      <c r="F34" s="33" t="s">
        <v>254</v>
      </c>
    </row>
    <row r="35" spans="1:6" ht="18" customHeight="1" x14ac:dyDescent="0.2">
      <c r="A35" s="33" t="s">
        <v>252</v>
      </c>
      <c r="C35" s="33">
        <v>27940.880000000001</v>
      </c>
      <c r="D35" s="33">
        <v>20932.29</v>
      </c>
      <c r="E35" s="33">
        <v>7008.59</v>
      </c>
    </row>
    <row r="36" spans="1:6" ht="18" customHeight="1" x14ac:dyDescent="0.2">
      <c r="A36" s="33" t="s">
        <v>255</v>
      </c>
      <c r="C36" s="33">
        <v>31054.68</v>
      </c>
      <c r="D36" s="33">
        <v>24046.09</v>
      </c>
      <c r="E36" s="33">
        <v>7008.59</v>
      </c>
      <c r="F36" s="33">
        <f>D36+E36</f>
        <v>31054.68</v>
      </c>
    </row>
    <row r="37" spans="1:6" ht="18" customHeight="1" x14ac:dyDescent="0.2">
      <c r="A37" s="33" t="s">
        <v>36</v>
      </c>
      <c r="D37" s="33">
        <f>D36*0.19</f>
        <v>4568.7570999999998</v>
      </c>
      <c r="E37" s="33">
        <f>E36*0.21</f>
        <v>1471.8038999999999</v>
      </c>
      <c r="F37" s="33">
        <f t="shared" ref="F37:F38" si="15">D37+E37</f>
        <v>6040.5609999999997</v>
      </c>
    </row>
    <row r="38" spans="1:6" ht="18" customHeight="1" x14ac:dyDescent="0.2">
      <c r="A38" s="34" t="s">
        <v>97</v>
      </c>
      <c r="B38" s="34"/>
      <c r="C38" s="34"/>
      <c r="D38" s="34">
        <f>SUM(D36:D37)</f>
        <v>28614.847099999999</v>
      </c>
      <c r="E38" s="34">
        <f>SUM(E36:E37)</f>
        <v>8480.3938999999991</v>
      </c>
      <c r="F38" s="34">
        <f t="shared" si="15"/>
        <v>37095.240999999995</v>
      </c>
    </row>
    <row r="39" spans="1:6" ht="18" customHeight="1" x14ac:dyDescent="0.2"/>
    <row r="40" spans="1:6" ht="18" customHeight="1" x14ac:dyDescent="0.2"/>
    <row r="41" spans="1:6" ht="18" customHeight="1" x14ac:dyDescent="0.2"/>
    <row r="42" spans="1:6" ht="18" customHeight="1" x14ac:dyDescent="0.2"/>
    <row r="43" spans="1:6" ht="18" customHeight="1" x14ac:dyDescent="0.2"/>
    <row r="44" spans="1:6" ht="18" customHeight="1" x14ac:dyDescent="0.2"/>
    <row r="45" spans="1:6" ht="18" customHeight="1" x14ac:dyDescent="0.2"/>
    <row r="46" spans="1:6" ht="18" customHeight="1" x14ac:dyDescent="0.2"/>
    <row r="47" spans="1:6" ht="18" customHeight="1" x14ac:dyDescent="0.2"/>
    <row r="48" spans="1:6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1631-A908-481A-AAB3-C0EDD3DF88CB}">
  <dimension ref="A1"/>
  <sheetViews>
    <sheetView topLeftCell="A7" workbookViewId="0">
      <selection activeCell="N25" sqref="N25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EF86E-6322-4371-AFDA-0C48B487388C}">
  <dimension ref="A1:F39"/>
  <sheetViews>
    <sheetView topLeftCell="A7" workbookViewId="0">
      <selection activeCell="E24" sqref="E24"/>
    </sheetView>
  </sheetViews>
  <sheetFormatPr defaultRowHeight="12.75" x14ac:dyDescent="0.2"/>
  <cols>
    <col min="1" max="1" width="25.5" style="29" customWidth="1"/>
    <col min="2" max="2" width="13.6640625" style="29" bestFit="1" customWidth="1"/>
    <col min="3" max="3" width="26.5" style="29" customWidth="1"/>
    <col min="4" max="4" width="23.33203125" style="29" customWidth="1"/>
    <col min="5" max="6" width="12.33203125" style="29" bestFit="1" customWidth="1"/>
    <col min="7" max="16384" width="9.33203125" style="29"/>
  </cols>
  <sheetData>
    <row r="1" spans="1:6" ht="18" customHeight="1" x14ac:dyDescent="0.2">
      <c r="C1" s="29" t="s">
        <v>209</v>
      </c>
      <c r="D1" s="29" t="s">
        <v>210</v>
      </c>
      <c r="E1" s="29" t="s">
        <v>211</v>
      </c>
      <c r="F1" s="29" t="s">
        <v>212</v>
      </c>
    </row>
    <row r="2" spans="1:6" ht="18" customHeight="1" x14ac:dyDescent="0.2">
      <c r="A2" s="29" t="s">
        <v>208</v>
      </c>
      <c r="B2" s="29">
        <v>130336.43</v>
      </c>
      <c r="C2" s="29">
        <v>10452.950000000001</v>
      </c>
      <c r="D2" s="29">
        <v>119883.48</v>
      </c>
      <c r="E2" s="29">
        <f>C2*0.19</f>
        <v>1986.0605000000003</v>
      </c>
      <c r="F2" s="29">
        <f>D2*0.21</f>
        <v>25175.530799999997</v>
      </c>
    </row>
    <row r="3" spans="1:6" ht="18" customHeight="1" x14ac:dyDescent="0.2">
      <c r="A3" s="29" t="s">
        <v>213</v>
      </c>
      <c r="C3" s="29">
        <f>C2+E2</f>
        <v>12439.0105</v>
      </c>
      <c r="D3" s="29">
        <f>D2+F2</f>
        <v>145059.01079999999</v>
      </c>
    </row>
    <row r="4" spans="1:6" ht="18" customHeight="1" x14ac:dyDescent="0.2">
      <c r="A4" s="29" t="s">
        <v>178</v>
      </c>
      <c r="C4" s="29">
        <f>C3+D3</f>
        <v>157498.02129999999</v>
      </c>
    </row>
    <row r="5" spans="1:6" ht="18" customHeight="1" x14ac:dyDescent="0.2">
      <c r="C5" s="29" t="s">
        <v>36</v>
      </c>
    </row>
    <row r="6" spans="1:6" ht="18" customHeight="1" x14ac:dyDescent="0.2">
      <c r="A6" s="29" t="s">
        <v>214</v>
      </c>
      <c r="B6" s="29">
        <v>130336.43</v>
      </c>
      <c r="C6" s="29">
        <f>E2+F2</f>
        <v>27161.591299999996</v>
      </c>
    </row>
    <row r="7" spans="1:6" ht="18" customHeight="1" x14ac:dyDescent="0.2">
      <c r="C7" s="29" t="s">
        <v>216</v>
      </c>
      <c r="D7" s="30">
        <v>0.19</v>
      </c>
      <c r="E7" s="30">
        <v>0.21</v>
      </c>
      <c r="F7" s="29" t="s">
        <v>218</v>
      </c>
    </row>
    <row r="8" spans="1:6" ht="18" customHeight="1" x14ac:dyDescent="0.2">
      <c r="A8" s="29" t="s">
        <v>215</v>
      </c>
      <c r="B8" s="29">
        <v>26000</v>
      </c>
      <c r="C8" s="29">
        <v>8912.7999999999993</v>
      </c>
      <c r="D8" s="29">
        <f>C8*0.19</f>
        <v>1693.4319999999998</v>
      </c>
    </row>
    <row r="9" spans="1:6" ht="18" customHeight="1" x14ac:dyDescent="0.2">
      <c r="C9" s="29">
        <v>4087.2</v>
      </c>
      <c r="D9" s="29">
        <f>C9*0.19</f>
        <v>776.56799999999998</v>
      </c>
    </row>
    <row r="10" spans="1:6" ht="18" customHeight="1" x14ac:dyDescent="0.2">
      <c r="C10" s="29">
        <f>C8+C9</f>
        <v>13000</v>
      </c>
      <c r="D10" s="29">
        <f>D8+D9</f>
        <v>2470</v>
      </c>
    </row>
    <row r="11" spans="1:6" ht="18" customHeight="1" x14ac:dyDescent="0.2">
      <c r="A11" s="29" t="s">
        <v>217</v>
      </c>
      <c r="C11" s="29">
        <v>13000</v>
      </c>
      <c r="E11" s="29">
        <f>C11*0.21</f>
        <v>2730</v>
      </c>
      <c r="F11" s="29">
        <f>D10+E11</f>
        <v>5200</v>
      </c>
    </row>
    <row r="12" spans="1:6" ht="18" customHeight="1" x14ac:dyDescent="0.2"/>
    <row r="13" spans="1:6" ht="18" customHeight="1" x14ac:dyDescent="0.2">
      <c r="A13" s="29" t="s">
        <v>219</v>
      </c>
      <c r="B13" s="29">
        <v>9000</v>
      </c>
      <c r="D13" s="29">
        <f>B13*0.21</f>
        <v>1890</v>
      </c>
      <c r="E13" s="29">
        <f>B13+D13</f>
        <v>10890</v>
      </c>
    </row>
    <row r="14" spans="1:6" ht="18" customHeight="1" x14ac:dyDescent="0.2"/>
    <row r="15" spans="1:6" ht="18" customHeight="1" x14ac:dyDescent="0.2">
      <c r="A15" s="29" t="s">
        <v>220</v>
      </c>
      <c r="B15" s="29">
        <v>33651.589999999997</v>
      </c>
    </row>
    <row r="16" spans="1:6" ht="18" customHeight="1" x14ac:dyDescent="0.2">
      <c r="B16" s="29">
        <v>226964.44</v>
      </c>
    </row>
    <row r="17" spans="1:2" ht="18" customHeight="1" x14ac:dyDescent="0.2">
      <c r="B17" s="29">
        <v>20745.919999999998</v>
      </c>
    </row>
    <row r="18" spans="1:2" ht="18" customHeight="1" x14ac:dyDescent="0.2">
      <c r="B18" s="29">
        <v>3369.6</v>
      </c>
    </row>
    <row r="19" spans="1:2" ht="18" customHeight="1" x14ac:dyDescent="0.2">
      <c r="B19" s="29">
        <v>58196.3</v>
      </c>
    </row>
    <row r="20" spans="1:2" ht="18" customHeight="1" x14ac:dyDescent="0.2">
      <c r="B20" s="29">
        <v>25090.31</v>
      </c>
    </row>
    <row r="21" spans="1:2" ht="18" customHeight="1" x14ac:dyDescent="0.2">
      <c r="B21" s="29">
        <v>2795.69</v>
      </c>
    </row>
    <row r="22" spans="1:2" ht="18" customHeight="1" x14ac:dyDescent="0.2">
      <c r="B22" s="29">
        <v>130186.18</v>
      </c>
    </row>
    <row r="23" spans="1:2" ht="18" customHeight="1" x14ac:dyDescent="0.2">
      <c r="B23" s="29">
        <v>6363.39</v>
      </c>
    </row>
    <row r="24" spans="1:2" ht="18" customHeight="1" x14ac:dyDescent="0.2">
      <c r="B24" s="29">
        <v>20503.759999999998</v>
      </c>
    </row>
    <row r="25" spans="1:2" ht="18" customHeight="1" x14ac:dyDescent="0.2">
      <c r="B25" s="29">
        <v>16142.99</v>
      </c>
    </row>
    <row r="26" spans="1:2" ht="18" customHeight="1" x14ac:dyDescent="0.2">
      <c r="A26" s="29" t="s">
        <v>221</v>
      </c>
      <c r="B26" s="29">
        <f>SUM(B15:B25)</f>
        <v>544010.16999999993</v>
      </c>
    </row>
    <row r="27" spans="1:2" ht="18" customHeight="1" x14ac:dyDescent="0.2">
      <c r="B27" s="29">
        <v>10452.950000000001</v>
      </c>
    </row>
    <row r="28" spans="1:2" ht="18" customHeight="1" x14ac:dyDescent="0.2"/>
    <row r="29" spans="1:2" ht="18" customHeight="1" x14ac:dyDescent="0.2"/>
    <row r="30" spans="1:2" ht="18" customHeight="1" x14ac:dyDescent="0.2"/>
    <row r="31" spans="1:2" ht="18" customHeight="1" x14ac:dyDescent="0.2"/>
    <row r="32" spans="1:2" ht="18" customHeight="1" x14ac:dyDescent="0.2"/>
    <row r="33" s="29" customFormat="1" ht="18" customHeight="1" x14ac:dyDescent="0.2"/>
    <row r="34" s="29" customFormat="1" ht="18" customHeight="1" x14ac:dyDescent="0.2"/>
    <row r="35" s="29" customFormat="1" ht="18" customHeight="1" x14ac:dyDescent="0.2"/>
    <row r="36" s="29" customFormat="1" ht="18" customHeight="1" x14ac:dyDescent="0.2"/>
    <row r="37" s="29" customFormat="1" ht="18" customHeight="1" x14ac:dyDescent="0.2"/>
    <row r="38" s="29" customFormat="1" ht="18" customHeight="1" x14ac:dyDescent="0.2"/>
    <row r="39" s="29" customFormat="1" ht="18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BC02-13F7-4B33-8C7F-614A81CAA7CA}">
  <dimension ref="B1:F10"/>
  <sheetViews>
    <sheetView workbookViewId="0">
      <selection activeCell="L20" sqref="L20"/>
    </sheetView>
  </sheetViews>
  <sheetFormatPr defaultRowHeight="12.75" x14ac:dyDescent="0.2"/>
  <cols>
    <col min="3" max="3" width="18.1640625" customWidth="1"/>
    <col min="4" max="4" width="10" customWidth="1"/>
    <col min="5" max="5" width="15.83203125" customWidth="1"/>
    <col min="6" max="6" width="13.6640625" customWidth="1"/>
  </cols>
  <sheetData>
    <row r="1" spans="2:6" x14ac:dyDescent="0.2">
      <c r="C1" s="3" t="s">
        <v>177</v>
      </c>
      <c r="D1" s="3" t="s">
        <v>36</v>
      </c>
      <c r="E1" s="3" t="s">
        <v>178</v>
      </c>
    </row>
    <row r="2" spans="2:6" x14ac:dyDescent="0.2">
      <c r="B2" s="3" t="s">
        <v>175</v>
      </c>
      <c r="C2" s="3">
        <v>430898.56</v>
      </c>
      <c r="D2">
        <v>81870.73</v>
      </c>
      <c r="E2">
        <v>512769.29</v>
      </c>
    </row>
    <row r="3" spans="2:6" x14ac:dyDescent="0.2">
      <c r="B3" s="3" t="s">
        <v>176</v>
      </c>
      <c r="C3">
        <v>152170.79999999999</v>
      </c>
      <c r="D3">
        <v>28912.45</v>
      </c>
      <c r="E3">
        <v>181083.25</v>
      </c>
    </row>
    <row r="4" spans="2:6" x14ac:dyDescent="0.2">
      <c r="C4">
        <f>C2-C3</f>
        <v>278727.76</v>
      </c>
      <c r="D4">
        <f t="shared" ref="D4:E4" si="0">D2-D3</f>
        <v>52958.28</v>
      </c>
      <c r="E4">
        <f t="shared" si="0"/>
        <v>331686.03999999998</v>
      </c>
    </row>
    <row r="8" spans="2:6" x14ac:dyDescent="0.2">
      <c r="C8" s="3">
        <v>430898.56</v>
      </c>
      <c r="D8">
        <f>C8*0.19</f>
        <v>81870.7264</v>
      </c>
      <c r="E8">
        <f>C8*1.19</f>
        <v>512769.28639999998</v>
      </c>
      <c r="F8">
        <f>C8+D8</f>
        <v>512769.28639999998</v>
      </c>
    </row>
    <row r="9" spans="2:6" x14ac:dyDescent="0.2">
      <c r="C9">
        <v>152170.79999999999</v>
      </c>
      <c r="D9">
        <f>C9*0.19</f>
        <v>28912.451999999997</v>
      </c>
      <c r="E9">
        <f>C9*1.19</f>
        <v>181083.25199999998</v>
      </c>
      <c r="F9">
        <f>C9+D9</f>
        <v>181083.25199999998</v>
      </c>
    </row>
    <row r="10" spans="2:6" x14ac:dyDescent="0.2">
      <c r="C10">
        <f>C8-C9</f>
        <v>278727.76</v>
      </c>
      <c r="D10">
        <f>C10*0.19</f>
        <v>52958.274400000002</v>
      </c>
      <c r="E10">
        <f>C10*1.19</f>
        <v>331686.0344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3EAB-3336-449C-A9BF-F1141C3EB2BA}">
  <dimension ref="B2:P20"/>
  <sheetViews>
    <sheetView workbookViewId="0">
      <selection activeCell="G34" sqref="G34"/>
    </sheetView>
  </sheetViews>
  <sheetFormatPr defaultRowHeight="12.75" x14ac:dyDescent="0.2"/>
  <cols>
    <col min="3" max="3" width="15.1640625" customWidth="1"/>
    <col min="4" max="4" width="18.1640625" customWidth="1"/>
    <col min="5" max="5" width="16.6640625" customWidth="1"/>
    <col min="11" max="11" width="11.1640625" bestFit="1" customWidth="1"/>
    <col min="12" max="12" width="15.33203125" customWidth="1"/>
    <col min="13" max="13" width="11.1640625" bestFit="1" customWidth="1"/>
    <col min="16" max="16" width="18" customWidth="1"/>
  </cols>
  <sheetData>
    <row r="2" spans="2:5" x14ac:dyDescent="0.2">
      <c r="B2" s="3" t="s">
        <v>78</v>
      </c>
      <c r="C2" s="3" t="s">
        <v>77</v>
      </c>
    </row>
    <row r="3" spans="2:5" x14ac:dyDescent="0.2">
      <c r="C3">
        <v>475.8</v>
      </c>
      <c r="D3">
        <f>C3*0.19</f>
        <v>90.402000000000001</v>
      </c>
      <c r="E3">
        <f>C3+D3</f>
        <v>566.202</v>
      </c>
    </row>
    <row r="4" spans="2:5" x14ac:dyDescent="0.2">
      <c r="C4">
        <v>240</v>
      </c>
      <c r="D4">
        <f>C4*0.19</f>
        <v>45.6</v>
      </c>
      <c r="E4">
        <f>C4+D4</f>
        <v>285.60000000000002</v>
      </c>
    </row>
    <row r="5" spans="2:5" x14ac:dyDescent="0.2">
      <c r="C5">
        <v>450</v>
      </c>
      <c r="D5">
        <f>C5*0.19</f>
        <v>85.5</v>
      </c>
      <c r="E5">
        <f>C5+D5</f>
        <v>535.5</v>
      </c>
    </row>
    <row r="6" spans="2:5" x14ac:dyDescent="0.2">
      <c r="C6">
        <f>SUM(C3:C5)</f>
        <v>1165.8</v>
      </c>
      <c r="D6">
        <f t="shared" ref="D6:E6" si="0">SUM(D3:D5)</f>
        <v>221.50200000000001</v>
      </c>
      <c r="E6">
        <f t="shared" si="0"/>
        <v>1387.3020000000001</v>
      </c>
    </row>
    <row r="7" spans="2:5" x14ac:dyDescent="0.2">
      <c r="B7" s="3" t="s">
        <v>79</v>
      </c>
      <c r="C7" s="3" t="s">
        <v>80</v>
      </c>
    </row>
    <row r="8" spans="2:5" x14ac:dyDescent="0.2">
      <c r="B8" s="3" t="s">
        <v>81</v>
      </c>
      <c r="C8">
        <v>84.03</v>
      </c>
      <c r="D8">
        <f>C8*0.19</f>
        <v>15.9657</v>
      </c>
      <c r="E8">
        <f>C8+D8</f>
        <v>99.995699999999999</v>
      </c>
    </row>
    <row r="9" spans="2:5" x14ac:dyDescent="0.2">
      <c r="B9" s="3" t="s">
        <v>81</v>
      </c>
      <c r="C9">
        <v>336.1345</v>
      </c>
      <c r="D9">
        <f t="shared" ref="D9:D13" si="1">C9*0.19</f>
        <v>63.865555000000001</v>
      </c>
      <c r="E9">
        <f t="shared" ref="E9:E13" si="2">C9+D9</f>
        <v>400.00005499999997</v>
      </c>
    </row>
    <row r="10" spans="2:5" x14ac:dyDescent="0.2">
      <c r="B10" s="3" t="s">
        <v>82</v>
      </c>
      <c r="C10">
        <v>1144.6500000000001</v>
      </c>
      <c r="D10">
        <f t="shared" si="1"/>
        <v>217.48350000000002</v>
      </c>
      <c r="E10">
        <f t="shared" si="2"/>
        <v>1362.1335000000001</v>
      </c>
    </row>
    <row r="11" spans="2:5" x14ac:dyDescent="0.2">
      <c r="B11" s="3" t="s">
        <v>83</v>
      </c>
      <c r="C11">
        <v>90.76</v>
      </c>
      <c r="D11">
        <f t="shared" si="1"/>
        <v>17.244400000000002</v>
      </c>
      <c r="E11">
        <f t="shared" si="2"/>
        <v>108.0044</v>
      </c>
    </row>
    <row r="12" spans="2:5" x14ac:dyDescent="0.2">
      <c r="B12" s="3" t="s">
        <v>84</v>
      </c>
      <c r="C12">
        <v>84.03</v>
      </c>
      <c r="D12">
        <f t="shared" si="1"/>
        <v>15.9657</v>
      </c>
      <c r="E12">
        <f t="shared" ref="E12" si="3">C12+D12</f>
        <v>99.995699999999999</v>
      </c>
    </row>
    <row r="13" spans="2:5" x14ac:dyDescent="0.2">
      <c r="B13" s="3" t="s">
        <v>84</v>
      </c>
      <c r="C13">
        <v>84.03</v>
      </c>
      <c r="D13">
        <f t="shared" si="1"/>
        <v>15.9657</v>
      </c>
      <c r="E13">
        <f t="shared" si="2"/>
        <v>99.995699999999999</v>
      </c>
    </row>
    <row r="14" spans="2:5" x14ac:dyDescent="0.2">
      <c r="B14" s="3" t="s">
        <v>85</v>
      </c>
      <c r="C14">
        <v>95</v>
      </c>
      <c r="D14">
        <f>C14*0.19</f>
        <v>18.05</v>
      </c>
      <c r="E14">
        <f>C14+D14</f>
        <v>113.05</v>
      </c>
    </row>
    <row r="15" spans="2:5" x14ac:dyDescent="0.2">
      <c r="C15">
        <f>SUM(C8:C14)</f>
        <v>1918.6344999999999</v>
      </c>
      <c r="D15">
        <f t="shared" ref="D15:E15" si="4">SUM(D8:D14)</f>
        <v>364.54055500000004</v>
      </c>
      <c r="E15">
        <f t="shared" si="4"/>
        <v>2283.1750550000002</v>
      </c>
    </row>
    <row r="16" spans="2:5" x14ac:dyDescent="0.2">
      <c r="B16" s="3" t="s">
        <v>172</v>
      </c>
    </row>
    <row r="17" spans="2:16" x14ac:dyDescent="0.2">
      <c r="B17" s="3" t="s">
        <v>173</v>
      </c>
      <c r="C17">
        <v>2162813</v>
      </c>
      <c r="D17">
        <v>410934.47000000003</v>
      </c>
      <c r="E17">
        <v>2573747.4700000002</v>
      </c>
    </row>
    <row r="18" spans="2:16" x14ac:dyDescent="0.2">
      <c r="B18" s="3" t="s">
        <v>174</v>
      </c>
      <c r="C18">
        <v>278727.76</v>
      </c>
      <c r="D18">
        <v>52958.28</v>
      </c>
      <c r="E18">
        <v>331686.03999999998</v>
      </c>
    </row>
    <row r="19" spans="2:16" x14ac:dyDescent="0.2">
      <c r="B19" s="3" t="s">
        <v>179</v>
      </c>
    </row>
    <row r="20" spans="2:16" x14ac:dyDescent="0.2">
      <c r="P20">
        <v>250018.49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B7A4-F293-4B76-A7E3-30692DA80BE2}">
  <dimension ref="A1:S22"/>
  <sheetViews>
    <sheetView workbookViewId="0">
      <selection activeCell="C22" sqref="C22"/>
    </sheetView>
  </sheetViews>
  <sheetFormatPr defaultRowHeight="12.75" x14ac:dyDescent="0.2"/>
  <cols>
    <col min="2" max="2" width="17" bestFit="1" customWidth="1"/>
    <col min="4" max="5" width="12.1640625" bestFit="1" customWidth="1"/>
    <col min="9" max="9" width="11.5" customWidth="1"/>
    <col min="10" max="10" width="14.1640625" customWidth="1"/>
    <col min="11" max="11" width="11.1640625" customWidth="1"/>
    <col min="12" max="12" width="10.83203125" customWidth="1"/>
    <col min="13" max="14" width="12.1640625" bestFit="1" customWidth="1"/>
    <col min="16" max="16" width="18.5" customWidth="1"/>
    <col min="17" max="17" width="14" bestFit="1" customWidth="1"/>
    <col min="19" max="19" width="12.6640625" bestFit="1" customWidth="1"/>
  </cols>
  <sheetData>
    <row r="1" spans="1:19" x14ac:dyDescent="0.2">
      <c r="J1" t="s">
        <v>92</v>
      </c>
      <c r="K1" t="s">
        <v>93</v>
      </c>
      <c r="L1" s="4" t="s">
        <v>94</v>
      </c>
      <c r="M1" s="3" t="s">
        <v>95</v>
      </c>
      <c r="N1" s="3" t="s">
        <v>98</v>
      </c>
      <c r="O1" s="4"/>
    </row>
    <row r="2" spans="1:19" x14ac:dyDescent="0.2">
      <c r="B2" t="s">
        <v>86</v>
      </c>
      <c r="C2" t="s">
        <v>87</v>
      </c>
      <c r="D2" t="s">
        <v>88</v>
      </c>
      <c r="I2">
        <v>57638.12</v>
      </c>
      <c r="J2">
        <v>51315.99</v>
      </c>
      <c r="L2" s="4">
        <f>K2+E3</f>
        <v>6322.1299999999992</v>
      </c>
      <c r="O2" s="4"/>
    </row>
    <row r="3" spans="1:19" x14ac:dyDescent="0.2">
      <c r="A3" s="3" t="s">
        <v>100</v>
      </c>
      <c r="C3">
        <v>4105.28</v>
      </c>
      <c r="D3">
        <v>2216.85</v>
      </c>
      <c r="E3">
        <f t="shared" ref="E3:E10" si="0">SUM(C3:D3)</f>
        <v>6322.1299999999992</v>
      </c>
      <c r="I3">
        <v>57638.12</v>
      </c>
      <c r="J3">
        <f>I3-E3</f>
        <v>51315.990000000005</v>
      </c>
      <c r="K3">
        <f>J3*1.16708</f>
        <v>59889.865609200002</v>
      </c>
      <c r="L3">
        <f>K3+E3</f>
        <v>66211.995609200007</v>
      </c>
      <c r="M3">
        <f>L3*0.19</f>
        <v>12580.279165748001</v>
      </c>
      <c r="N3">
        <f>L3+M3</f>
        <v>78792.274774948004</v>
      </c>
    </row>
    <row r="4" spans="1:19" x14ac:dyDescent="0.2">
      <c r="A4" s="3" t="s">
        <v>100</v>
      </c>
      <c r="B4" t="s">
        <v>89</v>
      </c>
      <c r="C4">
        <v>15569.86</v>
      </c>
      <c r="D4">
        <v>8407.73</v>
      </c>
      <c r="E4">
        <f t="shared" si="0"/>
        <v>23977.59</v>
      </c>
      <c r="I4">
        <v>218600.88</v>
      </c>
      <c r="J4">
        <f>I4-E4</f>
        <v>194623.29</v>
      </c>
      <c r="K4">
        <f>J4*1.16708</f>
        <v>227140.94929319998</v>
      </c>
      <c r="L4">
        <f>K4+E4</f>
        <v>251118.53929319998</v>
      </c>
      <c r="M4">
        <f>L4*0.19</f>
        <v>47712.522465707996</v>
      </c>
      <c r="N4">
        <f>L4+M4</f>
        <v>298831.06175890798</v>
      </c>
    </row>
    <row r="5" spans="1:19" x14ac:dyDescent="0.2">
      <c r="A5" s="3" t="s">
        <v>100</v>
      </c>
      <c r="B5" s="3" t="s">
        <v>99</v>
      </c>
      <c r="C5">
        <v>1593.21</v>
      </c>
      <c r="D5">
        <v>860.33</v>
      </c>
      <c r="E5">
        <f t="shared" si="0"/>
        <v>2453.54</v>
      </c>
      <c r="I5">
        <v>22368.67</v>
      </c>
      <c r="J5">
        <f>I5-E5</f>
        <v>19915.129999999997</v>
      </c>
      <c r="K5">
        <f>J5*1.16708</f>
        <v>23242.549920399993</v>
      </c>
      <c r="L5">
        <f>K5+E5</f>
        <v>25696.089920399994</v>
      </c>
      <c r="M5">
        <f>L5*0.19</f>
        <v>4882.2570848759988</v>
      </c>
      <c r="N5">
        <f>L5+M5</f>
        <v>30578.347005275995</v>
      </c>
    </row>
    <row r="6" spans="1:19" x14ac:dyDescent="0.2">
      <c r="A6" s="3" t="s">
        <v>101</v>
      </c>
      <c r="B6" s="3" t="s">
        <v>102</v>
      </c>
      <c r="C6">
        <v>8842.7199999999993</v>
      </c>
      <c r="D6">
        <v>4775.07</v>
      </c>
      <c r="E6">
        <f t="shared" si="0"/>
        <v>13617.789999999999</v>
      </c>
      <c r="I6">
        <v>124151.85</v>
      </c>
      <c r="J6">
        <f>I6-E6-0.01</f>
        <v>110534.05000000002</v>
      </c>
      <c r="K6">
        <f>J6*1.17955</f>
        <v>130380.43867750003</v>
      </c>
      <c r="L6">
        <f>K6+E6</f>
        <v>143998.22867750004</v>
      </c>
      <c r="M6">
        <f>L6*0.19</f>
        <v>27359.663448725008</v>
      </c>
      <c r="N6">
        <f>L6+M6</f>
        <v>171357.89212622505</v>
      </c>
    </row>
    <row r="7" spans="1:19" x14ac:dyDescent="0.2">
      <c r="A7" s="3" t="s">
        <v>103</v>
      </c>
      <c r="B7" s="3" t="s">
        <v>102</v>
      </c>
      <c r="C7">
        <v>20255.73</v>
      </c>
      <c r="D7">
        <v>10938.1</v>
      </c>
      <c r="E7">
        <f t="shared" si="0"/>
        <v>31193.83</v>
      </c>
      <c r="I7">
        <v>284390.48</v>
      </c>
      <c r="J7">
        <f>I7-E7</f>
        <v>253196.64999999997</v>
      </c>
      <c r="K7">
        <f>J7*1.16625</f>
        <v>295290.59306249995</v>
      </c>
      <c r="L7">
        <f t="shared" ref="L7:L8" si="1">K7+E7</f>
        <v>326484.42306249996</v>
      </c>
      <c r="M7">
        <f t="shared" ref="M7:M8" si="2">L7*0.19</f>
        <v>62032.040381874991</v>
      </c>
      <c r="N7">
        <f t="shared" ref="N7:N8" si="3">L7+M7</f>
        <v>388516.46344437497</v>
      </c>
      <c r="Q7" s="3" t="s">
        <v>96</v>
      </c>
      <c r="R7" s="3" t="s">
        <v>36</v>
      </c>
      <c r="S7" s="3" t="s">
        <v>97</v>
      </c>
    </row>
    <row r="8" spans="1:19" x14ac:dyDescent="0.2">
      <c r="A8" s="3" t="s">
        <v>103</v>
      </c>
      <c r="B8" s="3" t="s">
        <v>104</v>
      </c>
      <c r="C8">
        <v>409.28</v>
      </c>
      <c r="D8">
        <v>221.01</v>
      </c>
      <c r="E8">
        <f t="shared" si="0"/>
        <v>630.29</v>
      </c>
      <c r="I8">
        <v>5746.24</v>
      </c>
      <c r="J8">
        <f>I8-E8</f>
        <v>5115.95</v>
      </c>
      <c r="K8">
        <f>J8*1.16625</f>
        <v>5966.4766874999996</v>
      </c>
      <c r="L8">
        <f t="shared" si="1"/>
        <v>6596.7666874999995</v>
      </c>
      <c r="M8">
        <f t="shared" si="2"/>
        <v>1253.3856706249999</v>
      </c>
      <c r="N8">
        <f t="shared" si="3"/>
        <v>7850.1523581249994</v>
      </c>
      <c r="Q8" s="3"/>
      <c r="R8" s="3"/>
      <c r="S8" s="3"/>
    </row>
    <row r="9" spans="1:19" x14ac:dyDescent="0.2">
      <c r="A9" s="3" t="s">
        <v>100</v>
      </c>
      <c r="B9" t="s">
        <v>90</v>
      </c>
      <c r="C9">
        <v>1490.9</v>
      </c>
      <c r="D9">
        <v>805.09</v>
      </c>
      <c r="E9">
        <f t="shared" si="0"/>
        <v>2295.9900000000002</v>
      </c>
      <c r="I9">
        <v>20932.29</v>
      </c>
      <c r="J9">
        <f>I9-E9</f>
        <v>18636.3</v>
      </c>
      <c r="K9">
        <f>J9*1.16708</f>
        <v>21750.053003999998</v>
      </c>
      <c r="L9" s="4">
        <f>K9+E9</f>
        <v>24046.043003999999</v>
      </c>
      <c r="M9">
        <f>L9*1.19</f>
        <v>28614.791174759997</v>
      </c>
      <c r="N9">
        <f>M9-I9</f>
        <v>7682.5011747599965</v>
      </c>
      <c r="O9">
        <f>L9*0.19</f>
        <v>4568.74817076</v>
      </c>
      <c r="Q9">
        <v>31054.68</v>
      </c>
      <c r="R9">
        <f>Q9*0.19</f>
        <v>5900.3892000000005</v>
      </c>
      <c r="S9">
        <f>SUM(Q9:R9)</f>
        <v>36955.069199999998</v>
      </c>
    </row>
    <row r="10" spans="1:19" x14ac:dyDescent="0.2">
      <c r="A10" s="3" t="s">
        <v>100</v>
      </c>
      <c r="B10" t="s">
        <v>91</v>
      </c>
      <c r="C10">
        <v>425.36</v>
      </c>
      <c r="D10">
        <v>229.69</v>
      </c>
      <c r="E10">
        <f t="shared" si="0"/>
        <v>655.04999999999995</v>
      </c>
      <c r="I10">
        <v>5972.05</v>
      </c>
      <c r="J10">
        <f>I10-E10</f>
        <v>5317</v>
      </c>
      <c r="K10">
        <f>J10*1.16708</f>
        <v>6205.3643599999996</v>
      </c>
      <c r="L10">
        <f>K10+E10</f>
        <v>6860.4143599999998</v>
      </c>
      <c r="M10">
        <f>L10*0.19</f>
        <v>1303.4787283999999</v>
      </c>
      <c r="N10">
        <f>L10+M10</f>
        <v>8163.8930884000001</v>
      </c>
    </row>
    <row r="14" spans="1:19" x14ac:dyDescent="0.2">
      <c r="B14" t="s">
        <v>180</v>
      </c>
      <c r="C14" t="s">
        <v>181</v>
      </c>
      <c r="D14" t="s">
        <v>93</v>
      </c>
      <c r="E14" t="s">
        <v>182</v>
      </c>
      <c r="F14" t="s">
        <v>94</v>
      </c>
      <c r="H14" t="s">
        <v>95</v>
      </c>
      <c r="I14" t="s">
        <v>178</v>
      </c>
    </row>
    <row r="15" spans="1:19" x14ac:dyDescent="0.2">
      <c r="A15" t="s">
        <v>100</v>
      </c>
      <c r="B15" t="s">
        <v>86</v>
      </c>
      <c r="C15">
        <v>51315.990000000005</v>
      </c>
      <c r="D15">
        <v>59889.865609200002</v>
      </c>
      <c r="E15">
        <f>D15-C15</f>
        <v>8573.8756091999967</v>
      </c>
      <c r="F15">
        <v>6322.1299999999992</v>
      </c>
      <c r="H15">
        <f>E15*0.19</f>
        <v>1629.0363657479993</v>
      </c>
      <c r="I15">
        <f>E15+H15</f>
        <v>10202.911974947996</v>
      </c>
    </row>
    <row r="16" spans="1:19" x14ac:dyDescent="0.2">
      <c r="A16" s="3" t="s">
        <v>100</v>
      </c>
      <c r="B16" t="s">
        <v>89</v>
      </c>
      <c r="C16">
        <v>194623.29</v>
      </c>
      <c r="D16">
        <v>227140.94929319998</v>
      </c>
      <c r="E16">
        <f t="shared" ref="E16:E20" si="4">D16-C16</f>
        <v>32517.659293199977</v>
      </c>
      <c r="F16">
        <v>23977.59</v>
      </c>
      <c r="H16">
        <f t="shared" ref="H16:H22" si="5">E16*0.19</f>
        <v>6178.3552657079954</v>
      </c>
      <c r="I16">
        <f t="shared" ref="I16:I20" si="6">E16+H16</f>
        <v>38696.014558907969</v>
      </c>
    </row>
    <row r="17" spans="1:9" x14ac:dyDescent="0.2">
      <c r="A17" s="3" t="s">
        <v>100</v>
      </c>
      <c r="B17" s="3" t="s">
        <v>99</v>
      </c>
      <c r="C17">
        <v>19915.129999999997</v>
      </c>
      <c r="D17">
        <v>23242.549920399993</v>
      </c>
      <c r="E17">
        <f t="shared" si="4"/>
        <v>3327.419920399996</v>
      </c>
      <c r="F17">
        <v>2453.54</v>
      </c>
      <c r="H17">
        <f t="shared" si="5"/>
        <v>632.20978487599928</v>
      </c>
      <c r="I17">
        <f t="shared" si="6"/>
        <v>3959.6297052759955</v>
      </c>
    </row>
    <row r="18" spans="1:9" x14ac:dyDescent="0.2">
      <c r="A18" s="3" t="s">
        <v>101</v>
      </c>
      <c r="B18" s="3" t="s">
        <v>102</v>
      </c>
      <c r="C18">
        <v>110534.05000000002</v>
      </c>
      <c r="D18">
        <v>130380.43867750003</v>
      </c>
      <c r="E18">
        <f t="shared" si="4"/>
        <v>19846.388677500014</v>
      </c>
      <c r="F18">
        <v>13617.789999999999</v>
      </c>
      <c r="H18">
        <f t="shared" si="5"/>
        <v>3770.8138487250026</v>
      </c>
      <c r="I18">
        <f t="shared" si="6"/>
        <v>23617.202526225017</v>
      </c>
    </row>
    <row r="19" spans="1:9" x14ac:dyDescent="0.2">
      <c r="A19" s="3" t="s">
        <v>103</v>
      </c>
      <c r="B19" s="3" t="s">
        <v>102</v>
      </c>
      <c r="C19">
        <v>253196.64999999997</v>
      </c>
      <c r="D19">
        <v>295290.59306249995</v>
      </c>
      <c r="E19">
        <f t="shared" si="4"/>
        <v>42093.94306249998</v>
      </c>
      <c r="F19">
        <v>31193.83</v>
      </c>
      <c r="H19">
        <f t="shared" si="5"/>
        <v>7997.8491818749962</v>
      </c>
      <c r="I19">
        <f t="shared" si="6"/>
        <v>50091.792244374978</v>
      </c>
    </row>
    <row r="20" spans="1:9" x14ac:dyDescent="0.2">
      <c r="A20" s="3" t="s">
        <v>103</v>
      </c>
      <c r="B20" s="3" t="s">
        <v>104</v>
      </c>
      <c r="C20">
        <v>5115.95</v>
      </c>
      <c r="D20">
        <v>5966.4766874999996</v>
      </c>
      <c r="E20">
        <f t="shared" si="4"/>
        <v>850.52668749999975</v>
      </c>
      <c r="F20">
        <v>630.29</v>
      </c>
      <c r="H20">
        <f t="shared" si="5"/>
        <v>161.60007062499994</v>
      </c>
      <c r="I20">
        <f t="shared" si="6"/>
        <v>1012.1267581249997</v>
      </c>
    </row>
    <row r="21" spans="1:9" x14ac:dyDescent="0.2">
      <c r="A21" t="s">
        <v>100</v>
      </c>
      <c r="B21" t="s">
        <v>90</v>
      </c>
      <c r="C21">
        <v>18636.3</v>
      </c>
      <c r="D21">
        <v>21750.053003999998</v>
      </c>
      <c r="E21">
        <f t="shared" ref="E21:E22" si="7">D21-C21</f>
        <v>3113.7530039999983</v>
      </c>
      <c r="F21">
        <v>2295.9900000000002</v>
      </c>
      <c r="H21">
        <f t="shared" si="5"/>
        <v>591.61307075999969</v>
      </c>
      <c r="I21">
        <f t="shared" ref="I21:I22" si="8">E21+H21</f>
        <v>3705.3660747599979</v>
      </c>
    </row>
    <row r="22" spans="1:9" x14ac:dyDescent="0.2">
      <c r="A22" t="s">
        <v>100</v>
      </c>
      <c r="B22" t="s">
        <v>91</v>
      </c>
      <c r="C22">
        <v>5317</v>
      </c>
      <c r="D22">
        <v>6205.3643599999996</v>
      </c>
      <c r="E22">
        <f t="shared" si="7"/>
        <v>888.36435999999958</v>
      </c>
      <c r="F22">
        <v>655.04999999999995</v>
      </c>
      <c r="H22">
        <f t="shared" si="5"/>
        <v>168.78922839999993</v>
      </c>
      <c r="I22">
        <f t="shared" si="8"/>
        <v>1057.1535883999995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A055-8A23-4E30-BC00-B72DAA6066D4}">
  <dimension ref="A2:G8"/>
  <sheetViews>
    <sheetView workbookViewId="0">
      <selection activeCell="F19" sqref="F19"/>
    </sheetView>
  </sheetViews>
  <sheetFormatPr defaultRowHeight="12.75" x14ac:dyDescent="0.2"/>
  <cols>
    <col min="2" max="2" width="17" bestFit="1" customWidth="1"/>
    <col min="3" max="3" width="15" customWidth="1"/>
    <col min="4" max="4" width="23.83203125" customWidth="1"/>
    <col min="5" max="5" width="16.6640625" customWidth="1"/>
    <col min="6" max="6" width="15.5" customWidth="1"/>
    <col min="7" max="7" width="16.83203125" customWidth="1"/>
  </cols>
  <sheetData>
    <row r="2" spans="1:7" x14ac:dyDescent="0.2">
      <c r="C2" s="3" t="s">
        <v>94</v>
      </c>
      <c r="D2" s="3" t="s">
        <v>105</v>
      </c>
      <c r="E2" s="3" t="s">
        <v>106</v>
      </c>
      <c r="F2" s="3" t="s">
        <v>95</v>
      </c>
    </row>
    <row r="3" spans="1:7" x14ac:dyDescent="0.2">
      <c r="A3" s="3" t="s">
        <v>109</v>
      </c>
      <c r="B3" t="s">
        <v>86</v>
      </c>
      <c r="C3">
        <v>6322.1299999999992</v>
      </c>
      <c r="D3">
        <v>59889.86</v>
      </c>
      <c r="E3">
        <f>C3+D3</f>
        <v>66211.990000000005</v>
      </c>
      <c r="F3">
        <f>E3*0.19</f>
        <v>12580.278100000001</v>
      </c>
      <c r="G3">
        <f>E3+F3</f>
        <v>78792.268100000001</v>
      </c>
    </row>
    <row r="4" spans="1:7" x14ac:dyDescent="0.2">
      <c r="B4" t="s">
        <v>89</v>
      </c>
      <c r="C4">
        <v>23977.59</v>
      </c>
      <c r="D4">
        <v>227140.95</v>
      </c>
      <c r="E4">
        <f t="shared" ref="E4:E7" si="0">C4+D4</f>
        <v>251118.54</v>
      </c>
      <c r="F4">
        <f t="shared" ref="F4:F7" si="1">E4*0.19</f>
        <v>47712.522600000004</v>
      </c>
      <c r="G4">
        <f t="shared" ref="G4:G7" si="2">E4+F4</f>
        <v>298831.0626</v>
      </c>
    </row>
    <row r="5" spans="1:7" x14ac:dyDescent="0.2">
      <c r="B5" s="3" t="s">
        <v>99</v>
      </c>
      <c r="C5">
        <v>2453.54</v>
      </c>
      <c r="D5">
        <v>23242.55</v>
      </c>
      <c r="E5">
        <f t="shared" si="0"/>
        <v>25696.09</v>
      </c>
      <c r="F5">
        <f t="shared" si="1"/>
        <v>4882.2570999999998</v>
      </c>
      <c r="G5">
        <f t="shared" si="2"/>
        <v>30578.347099999999</v>
      </c>
    </row>
    <row r="6" spans="1:7" x14ac:dyDescent="0.2">
      <c r="A6" s="3" t="s">
        <v>108</v>
      </c>
      <c r="B6" t="s">
        <v>90</v>
      </c>
      <c r="C6">
        <v>2295.9900000000002</v>
      </c>
      <c r="D6">
        <v>21750.05</v>
      </c>
      <c r="E6">
        <f t="shared" si="0"/>
        <v>24046.04</v>
      </c>
      <c r="F6">
        <f t="shared" si="1"/>
        <v>4568.7476000000006</v>
      </c>
      <c r="G6">
        <f t="shared" si="2"/>
        <v>28614.787600000003</v>
      </c>
    </row>
    <row r="7" spans="1:7" x14ac:dyDescent="0.2">
      <c r="A7" s="3" t="s">
        <v>107</v>
      </c>
      <c r="B7" t="s">
        <v>91</v>
      </c>
      <c r="C7">
        <v>655.04999999999995</v>
      </c>
      <c r="D7">
        <v>6205.36</v>
      </c>
      <c r="E7">
        <f t="shared" si="0"/>
        <v>6860.41</v>
      </c>
      <c r="F7">
        <f t="shared" si="1"/>
        <v>1303.4779000000001</v>
      </c>
      <c r="G7">
        <f t="shared" si="2"/>
        <v>8163.8878999999997</v>
      </c>
    </row>
    <row r="8" spans="1:7" x14ac:dyDescent="0.2">
      <c r="D8">
        <f>SUM(D3:D7)</f>
        <v>338228.76999999996</v>
      </c>
      <c r="E8">
        <f>SUM(E3:E7)+0.01</f>
        <v>373933.08</v>
      </c>
      <c r="F8">
        <f>SUM(F3:F7)+0.01</f>
        <v>71047.293300000005</v>
      </c>
      <c r="G8">
        <f>SUM(G3:G7)</f>
        <v>444980.35329999996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E7CC-ECD4-4E95-B8F6-C983061EE50D}">
  <dimension ref="A1:G3"/>
  <sheetViews>
    <sheetView workbookViewId="0">
      <selection activeCell="G34" sqref="G34"/>
    </sheetView>
  </sheetViews>
  <sheetFormatPr defaultRowHeight="12.75" x14ac:dyDescent="0.2"/>
  <cols>
    <col min="3" max="3" width="13.5" customWidth="1"/>
    <col min="4" max="4" width="15.6640625" customWidth="1"/>
    <col min="5" max="5" width="13.6640625" customWidth="1"/>
    <col min="6" max="6" width="11.83203125" customWidth="1"/>
    <col min="7" max="7" width="12.1640625" bestFit="1" customWidth="1"/>
  </cols>
  <sheetData>
    <row r="1" spans="1:7" x14ac:dyDescent="0.2">
      <c r="A1" s="3"/>
    </row>
    <row r="2" spans="1:7" x14ac:dyDescent="0.2">
      <c r="C2" t="s">
        <v>94</v>
      </c>
      <c r="D2" t="s">
        <v>105</v>
      </c>
      <c r="E2" t="s">
        <v>106</v>
      </c>
      <c r="F2" t="s">
        <v>95</v>
      </c>
    </row>
    <row r="3" spans="1:7" x14ac:dyDescent="0.2">
      <c r="B3" s="3" t="s">
        <v>102</v>
      </c>
      <c r="C3">
        <v>13617.789999999999</v>
      </c>
      <c r="D3">
        <v>130380.44</v>
      </c>
      <c r="E3">
        <f>C3+D3</f>
        <v>143998.23000000001</v>
      </c>
      <c r="F3">
        <f>E3*0.19</f>
        <v>27359.663700000001</v>
      </c>
      <c r="G3">
        <f>E3+F3</f>
        <v>171357.89370000002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12</vt:i4>
      </vt:variant>
      <vt:variant>
        <vt:lpstr>Zone denumite</vt:lpstr>
      </vt:variant>
      <vt:variant>
        <vt:i4>1</vt:i4>
      </vt:variant>
    </vt:vector>
  </HeadingPairs>
  <TitlesOfParts>
    <vt:vector size="13" baseType="lpstr">
      <vt:lpstr>Table 1</vt:lpstr>
      <vt:lpstr>calcul contract</vt:lpstr>
      <vt:lpstr>Foaie3</vt:lpstr>
      <vt:lpstr>dg sept</vt:lpstr>
      <vt:lpstr>DS1</vt:lpstr>
      <vt:lpstr>Foaie1</vt:lpstr>
      <vt:lpstr>ajustari</vt:lpstr>
      <vt:lpstr>aj SP1</vt:lpstr>
      <vt:lpstr>aj sp2</vt:lpstr>
      <vt:lpstr>aj sp3</vt:lpstr>
      <vt:lpstr>Foaie2</vt:lpstr>
      <vt:lpstr>aj sp6</vt:lpstr>
      <vt:lpstr>'Table 1'!Zona_de_imprimat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Rali Veronica</cp:lastModifiedBy>
  <cp:lastPrinted>2025-10-08T06:51:02Z</cp:lastPrinted>
  <dcterms:created xsi:type="dcterms:W3CDTF">2020-09-15T07:23:01Z</dcterms:created>
  <dcterms:modified xsi:type="dcterms:W3CDTF">2025-10-08T06:51:07Z</dcterms:modified>
</cp:coreProperties>
</file>