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ulbure\OneDrive - CONSILIUL JUDETEAN VRANCEA\Desktop\Mihaela Tulbure\ADMINISTRATIE PUBLICA\SEDINTE 2025\8. Sedinta ordinara 5 iunie\Hotarari\100. Buget SErv Pub VN\"/>
    </mc:Choice>
  </mc:AlternateContent>
  <xr:revisionPtr revIDLastSave="0" documentId="13_ncr:1_{EB8FA3F8-9650-4D0A-A31A-6E8B1F4F7FF7}" xr6:coauthVersionLast="47" xr6:coauthVersionMax="47" xr10:uidLastSave="{00000000-0000-0000-0000-000000000000}"/>
  <bookViews>
    <workbookView xWindow="-120" yWindow="-120" windowWidth="29040" windowHeight="15840" tabRatio="435" activeTab="3" xr2:uid="{00000000-000D-0000-FFFF-FFFF00000000}"/>
  </bookViews>
  <sheets>
    <sheet name="ANEXA 1 " sheetId="1" r:id="rId1"/>
    <sheet name="ANEXA 2" sheetId="2" r:id="rId2"/>
    <sheet name="Anexa 3" sheetId="3" r:id="rId3"/>
    <sheet name="Anexa 4" sheetId="4" r:id="rId4"/>
    <sheet name="Anexa 5" sheetId="5" r:id="rId5"/>
  </sheets>
  <externalReferences>
    <externalReference r:id="rId6"/>
  </externalReferences>
  <definedNames>
    <definedName name="anexa">'ANEXA 2'!$J$4</definedName>
    <definedName name="Excel_BuiltIn_Print_Area" localSheetId="1">'ANEXA 2'!$A$1:$M$195</definedName>
    <definedName name="Excel_BuiltIn_Print_Titles" localSheetId="0">'ANEXA 1 '!$A$12:$IU$14</definedName>
    <definedName name="Excel_BuiltIn_Print_Titles" localSheetId="1">'ANEXA 2'!$A$10:$IR$15</definedName>
    <definedName name="Excel_BuiltIn_Print_Titles" localSheetId="3">'Anexa 4'!$A$11:$IT$13</definedName>
    <definedName name="Excel_BuiltIn_Print_Titles_1">'ANEXA 2'!$A$13:$IP$15</definedName>
    <definedName name="Excel_BuiltIn_Print_Titles_2">#REF!</definedName>
    <definedName name="Excel_BuiltIn_Print_Titles_4">(#REF!,#REF!)</definedName>
    <definedName name="Excel_BuiltIn_Print_Titles_5_1">'ANEXA 1 '!$A$12:$B$14</definedName>
    <definedName name="_xlnm.Print_Titles" localSheetId="0">'ANEXA 1 '!$12:$14</definedName>
    <definedName name="_xlnm.Print_Titles" localSheetId="1">'ANEXA 2'!$10:$15</definedName>
    <definedName name="_xlnm.Print_Titles" localSheetId="3">'Anexa 4'!$11:$13</definedName>
    <definedName name="_xlnm.Print_Area" localSheetId="0">'ANEXA 1 '!$A$1:$M$81</definedName>
    <definedName name="_xlnm.Print_Area" localSheetId="1">'ANEXA 2'!$A$1:$O$195</definedName>
    <definedName name="_xlnm.Print_Area" localSheetId="2">'Anexa 3'!$A$1:$J$22</definedName>
    <definedName name="_xlnm.Print_Area" localSheetId="3">'Anexa 4'!$A$1:$I$57</definedName>
    <definedName name="_xlnm.Print_Area" localSheetId="4">'Anexa 5'!$A$1:$K$28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K20" i="1"/>
  <c r="M20" i="1"/>
  <c r="G137" i="2"/>
  <c r="H137" i="2"/>
  <c r="J137" i="2"/>
  <c r="K137" i="2"/>
  <c r="L137" i="2"/>
  <c r="M137" i="2"/>
  <c r="F137" i="2"/>
  <c r="J133" i="2"/>
  <c r="K133" i="2"/>
  <c r="L133" i="2" s="1"/>
  <c r="F119" i="2"/>
  <c r="M118" i="2"/>
  <c r="F118" i="2"/>
  <c r="G114" i="2"/>
  <c r="H114" i="2"/>
  <c r="J114" i="2"/>
  <c r="K114" i="2"/>
  <c r="L114" i="2"/>
  <c r="M114" i="2"/>
  <c r="F114" i="2"/>
  <c r="G102" i="2"/>
  <c r="H102" i="2"/>
  <c r="H164" i="2" s="1"/>
  <c r="M102" i="2"/>
  <c r="M164" i="2" s="1"/>
  <c r="G93" i="2"/>
  <c r="H93" i="2"/>
  <c r="M93" i="2"/>
  <c r="F93" i="2"/>
  <c r="F78" i="2"/>
  <c r="G71" i="2"/>
  <c r="H71" i="2"/>
  <c r="M71" i="2"/>
  <c r="F71" i="2"/>
  <c r="M64" i="2"/>
  <c r="G56" i="2"/>
  <c r="G54" i="2" s="1"/>
  <c r="H56" i="2"/>
  <c r="H54" i="2" s="1"/>
  <c r="M56" i="2"/>
  <c r="M54" i="2" s="1"/>
  <c r="F48" i="2"/>
  <c r="F46" i="2" s="1"/>
  <c r="G37" i="2"/>
  <c r="H37" i="2"/>
  <c r="G31" i="2"/>
  <c r="G29" i="2" s="1"/>
  <c r="H31" i="2"/>
  <c r="H29" i="2" s="1"/>
  <c r="M31" i="2"/>
  <c r="F31" i="2"/>
  <c r="F29" i="2" s="1"/>
  <c r="G24" i="2"/>
  <c r="H24" i="2"/>
  <c r="M24" i="2"/>
  <c r="F24" i="2"/>
  <c r="G18" i="2"/>
  <c r="H18" i="2"/>
  <c r="J18" i="2"/>
  <c r="K18" i="2"/>
  <c r="K159" i="2" s="1"/>
  <c r="M18" i="2"/>
  <c r="F18" i="2"/>
  <c r="F159" i="2" s="1"/>
  <c r="J160" i="2"/>
  <c r="K160" i="2"/>
  <c r="F160" i="2"/>
  <c r="G160" i="2"/>
  <c r="H160" i="2"/>
  <c r="J154" i="2"/>
  <c r="K154" i="2" s="1"/>
  <c r="L154" i="2" s="1"/>
  <c r="K123" i="2"/>
  <c r="L123" i="2" s="1"/>
  <c r="G119" i="2"/>
  <c r="G118" i="2" s="1"/>
  <c r="H119" i="2"/>
  <c r="H118" i="2" s="1"/>
  <c r="J119" i="2"/>
  <c r="M119" i="2"/>
  <c r="K120" i="2"/>
  <c r="K119" i="2" s="1"/>
  <c r="G107" i="2"/>
  <c r="G106" i="2" s="1"/>
  <c r="H107" i="2"/>
  <c r="H106" i="2" s="1"/>
  <c r="M107" i="2"/>
  <c r="M106" i="2" s="1"/>
  <c r="F107" i="2"/>
  <c r="F106" i="2" s="1"/>
  <c r="J109" i="2"/>
  <c r="K109" i="2" s="1"/>
  <c r="L109" i="2" s="1"/>
  <c r="J94" i="2"/>
  <c r="K94" i="2" s="1"/>
  <c r="J89" i="2"/>
  <c r="K89" i="2" s="1"/>
  <c r="L89" i="2" s="1"/>
  <c r="J75" i="2"/>
  <c r="K75" i="2" s="1"/>
  <c r="L75" i="2" s="1"/>
  <c r="J74" i="2"/>
  <c r="K74" i="2" s="1"/>
  <c r="L74" i="2" s="1"/>
  <c r="J73" i="2"/>
  <c r="J72" i="2"/>
  <c r="K72" i="2" s="1"/>
  <c r="L72" i="2" s="1"/>
  <c r="G67" i="2"/>
  <c r="G64" i="2" s="1"/>
  <c r="G60" i="2" s="1"/>
  <c r="H67" i="2"/>
  <c r="H64" i="2" s="1"/>
  <c r="J67" i="2"/>
  <c r="J64" i="2" s="1"/>
  <c r="M67" i="2"/>
  <c r="F67" i="2"/>
  <c r="F64" i="2" s="1"/>
  <c r="K70" i="2"/>
  <c r="L70" i="2" s="1"/>
  <c r="L67" i="2" s="1"/>
  <c r="L64" i="2" s="1"/>
  <c r="K69" i="2"/>
  <c r="K68" i="2"/>
  <c r="K66" i="2"/>
  <c r="G48" i="2"/>
  <c r="G46" i="2" s="1"/>
  <c r="H48" i="2"/>
  <c r="H46" i="2" s="1"/>
  <c r="J48" i="2"/>
  <c r="M49" i="2"/>
  <c r="M48" i="2" s="1"/>
  <c r="M46" i="2" s="1"/>
  <c r="K40" i="2"/>
  <c r="L40" i="2" s="1"/>
  <c r="M40" i="2" s="1"/>
  <c r="K39" i="2"/>
  <c r="L39" i="2" s="1"/>
  <c r="M39" i="2" s="1"/>
  <c r="J35" i="2"/>
  <c r="K35" i="2" s="1"/>
  <c r="L35" i="2" s="1"/>
  <c r="J28" i="2"/>
  <c r="K28" i="2" s="1"/>
  <c r="L28" i="2" s="1"/>
  <c r="G159" i="2"/>
  <c r="H159" i="2"/>
  <c r="H66" i="1"/>
  <c r="H65" i="1"/>
  <c r="M36" i="2"/>
  <c r="J36" i="2" s="1"/>
  <c r="L36" i="2"/>
  <c r="K36" i="2"/>
  <c r="G149" i="2"/>
  <c r="H149" i="2"/>
  <c r="M149" i="2"/>
  <c r="F149" i="2"/>
  <c r="G146" i="2"/>
  <c r="G145" i="2" s="1"/>
  <c r="G144" i="2" s="1"/>
  <c r="G143" i="2" s="1"/>
  <c r="G142" i="2" s="1"/>
  <c r="G141" i="2" s="1"/>
  <c r="G140" i="2" s="1"/>
  <c r="H146" i="2"/>
  <c r="H145" i="2" s="1"/>
  <c r="H144" i="2" s="1"/>
  <c r="H143" i="2" s="1"/>
  <c r="H142" i="2" s="1"/>
  <c r="H141" i="2" s="1"/>
  <c r="H140" i="2" s="1"/>
  <c r="M146" i="2"/>
  <c r="M145" i="2" s="1"/>
  <c r="M144" i="2" s="1"/>
  <c r="M143" i="2" s="1"/>
  <c r="M142" i="2" s="1"/>
  <c r="M141" i="2" s="1"/>
  <c r="M140" i="2" s="1"/>
  <c r="G164" i="2"/>
  <c r="G83" i="2"/>
  <c r="H83" i="2"/>
  <c r="M83" i="2"/>
  <c r="G78" i="2"/>
  <c r="H78" i="2"/>
  <c r="M78" i="2"/>
  <c r="F56" i="2"/>
  <c r="F54" i="2" s="1"/>
  <c r="F37" i="2"/>
  <c r="K21" i="5"/>
  <c r="I21" i="5"/>
  <c r="G21" i="5"/>
  <c r="F21" i="5"/>
  <c r="J18" i="5"/>
  <c r="H18" i="5"/>
  <c r="J17" i="5"/>
  <c r="H17" i="5"/>
  <c r="K15" i="5"/>
  <c r="J15" i="5"/>
  <c r="I15" i="5"/>
  <c r="H15" i="5"/>
  <c r="G15" i="5"/>
  <c r="D13" i="5"/>
  <c r="D15" i="5" s="1"/>
  <c r="D22" i="5" s="1"/>
  <c r="E52" i="4"/>
  <c r="E50" i="4" s="1"/>
  <c r="E51" i="4"/>
  <c r="I50" i="4"/>
  <c r="H50" i="4"/>
  <c r="I32" i="4"/>
  <c r="H32" i="4"/>
  <c r="G32" i="4"/>
  <c r="I28" i="4"/>
  <c r="H28" i="4"/>
  <c r="G28" i="4"/>
  <c r="E28" i="4"/>
  <c r="I26" i="4"/>
  <c r="I25" i="4" s="1"/>
  <c r="H26" i="4"/>
  <c r="H25" i="4" s="1"/>
  <c r="G25" i="4"/>
  <c r="E25" i="4"/>
  <c r="F22" i="4"/>
  <c r="F21" i="4" s="1"/>
  <c r="G19" i="4"/>
  <c r="G15" i="4"/>
  <c r="G14" i="4" s="1"/>
  <c r="G15" i="3"/>
  <c r="F15" i="3"/>
  <c r="D15" i="3"/>
  <c r="C15" i="3"/>
  <c r="H60" i="2" l="1"/>
  <c r="M29" i="2"/>
  <c r="K73" i="2"/>
  <c r="L73" i="2" s="1"/>
  <c r="L71" i="2" s="1"/>
  <c r="J71" i="2"/>
  <c r="G45" i="2"/>
  <c r="H17" i="2"/>
  <c r="H16" i="2" s="1"/>
  <c r="G17" i="2"/>
  <c r="G16" i="2" s="1"/>
  <c r="F17" i="2"/>
  <c r="H45" i="2"/>
  <c r="H162" i="2" s="1"/>
  <c r="M17" i="2"/>
  <c r="J159" i="2"/>
  <c r="L120" i="2"/>
  <c r="L119" i="2" s="1"/>
  <c r="K67" i="2"/>
  <c r="M127" i="2"/>
  <c r="E48" i="4"/>
  <c r="E49" i="4"/>
  <c r="E47" i="4" s="1"/>
  <c r="G23" i="4"/>
  <c r="J21" i="5"/>
  <c r="J22" i="5" s="1"/>
  <c r="H23" i="4"/>
  <c r="H101" i="2"/>
  <c r="G101" i="2"/>
  <c r="G162" i="2"/>
  <c r="M101" i="2"/>
  <c r="H21" i="5"/>
  <c r="H22" i="5" s="1"/>
  <c r="G22" i="5"/>
  <c r="I22" i="5" s="1"/>
  <c r="K22" i="5" s="1"/>
  <c r="I23" i="4"/>
  <c r="I22" i="4" s="1"/>
  <c r="I21" i="4" s="1"/>
  <c r="F20" i="4"/>
  <c r="H22" i="4"/>
  <c r="H21" i="4" s="1"/>
  <c r="K71" i="2" l="1"/>
  <c r="G163" i="2"/>
  <c r="M163" i="2"/>
  <c r="M168" i="2" s="1"/>
  <c r="M100" i="2"/>
  <c r="H163" i="2"/>
  <c r="H100" i="2"/>
  <c r="M167" i="2"/>
  <c r="G158" i="2"/>
  <c r="H158" i="2"/>
  <c r="F16" i="2"/>
  <c r="F158" i="2"/>
  <c r="E45" i="4"/>
  <c r="E46" i="4"/>
  <c r="E44" i="4" s="1"/>
  <c r="E42" i="4" s="1"/>
  <c r="F19" i="4"/>
  <c r="H20" i="4"/>
  <c r="I20" i="4"/>
  <c r="I19" i="4" s="1"/>
  <c r="E43" i="4" l="1"/>
  <c r="E41" i="4" s="1"/>
  <c r="E39" i="4" s="1"/>
  <c r="F18" i="4"/>
  <c r="I18" i="4"/>
  <c r="I17" i="4" s="1"/>
  <c r="H19" i="4"/>
  <c r="E40" i="4" l="1"/>
  <c r="E38" i="4" s="1"/>
  <c r="E36" i="4" s="1"/>
  <c r="F17" i="4"/>
  <c r="F16" i="4" s="1"/>
  <c r="I16" i="4"/>
  <c r="I15" i="4" s="1"/>
  <c r="I14" i="4" s="1"/>
  <c r="H18" i="4"/>
  <c r="H17" i="4" s="1"/>
  <c r="E37" i="4" l="1"/>
  <c r="E35" i="4" s="1"/>
  <c r="E33" i="4" s="1"/>
  <c r="F15" i="4"/>
  <c r="F14" i="4" s="1"/>
  <c r="H16" i="4"/>
  <c r="H15" i="4" s="1"/>
  <c r="H14" i="4" s="1"/>
  <c r="E34" i="4" l="1"/>
  <c r="E32" i="4" s="1"/>
  <c r="E23" i="4" s="1"/>
  <c r="E22" i="4" s="1"/>
  <c r="E21" i="4" l="1"/>
  <c r="E20" i="4" l="1"/>
  <c r="K50" i="2"/>
  <c r="L50" i="2" s="1"/>
  <c r="L19" i="2"/>
  <c r="L18" i="2" s="1"/>
  <c r="G18" i="1"/>
  <c r="M16" i="1"/>
  <c r="M22" i="1"/>
  <c r="M23" i="1"/>
  <c r="M26" i="1"/>
  <c r="M30" i="1"/>
  <c r="M32" i="1"/>
  <c r="K25" i="1"/>
  <c r="J25" i="1"/>
  <c r="K135" i="2"/>
  <c r="L135" i="2" s="1"/>
  <c r="K52" i="2"/>
  <c r="L52" i="2" s="1"/>
  <c r="K99" i="2"/>
  <c r="L99" i="2" s="1"/>
  <c r="K92" i="2"/>
  <c r="L92" i="2" s="1"/>
  <c r="K63" i="2"/>
  <c r="L63" i="2" s="1"/>
  <c r="K86" i="2"/>
  <c r="L86" i="2" s="1"/>
  <c r="K81" i="2"/>
  <c r="L81" i="2" s="1"/>
  <c r="K59" i="2"/>
  <c r="L59" i="2" s="1"/>
  <c r="K55" i="2"/>
  <c r="K51" i="2"/>
  <c r="L51" i="2" s="1"/>
  <c r="K49" i="2"/>
  <c r="K122" i="2"/>
  <c r="K103" i="2"/>
  <c r="F83" i="2"/>
  <c r="L122" i="2" l="1"/>
  <c r="L103" i="2"/>
  <c r="L55" i="2"/>
  <c r="K48" i="2"/>
  <c r="E19" i="4"/>
  <c r="L49" i="2"/>
  <c r="L48" i="2" s="1"/>
  <c r="M25" i="1"/>
  <c r="J130" i="2"/>
  <c r="K130" i="2" s="1"/>
  <c r="J131" i="2"/>
  <c r="K131" i="2" s="1"/>
  <c r="J132" i="2"/>
  <c r="K132" i="2" s="1"/>
  <c r="J47" i="2"/>
  <c r="J57" i="2"/>
  <c r="J56" i="2" s="1"/>
  <c r="J54" i="2" s="1"/>
  <c r="J58" i="2"/>
  <c r="K58" i="2" s="1"/>
  <c r="J61" i="2"/>
  <c r="J62" i="2"/>
  <c r="J76" i="2"/>
  <c r="J79" i="2"/>
  <c r="J80" i="2"/>
  <c r="J85" i="2"/>
  <c r="J87" i="2"/>
  <c r="J88" i="2"/>
  <c r="J90" i="2"/>
  <c r="J91" i="2"/>
  <c r="J104" i="2"/>
  <c r="J105" i="2"/>
  <c r="J108" i="2"/>
  <c r="J111" i="2"/>
  <c r="K111" i="2" s="1"/>
  <c r="J112" i="2"/>
  <c r="K112" i="2" s="1"/>
  <c r="J113" i="2"/>
  <c r="K113" i="2" s="1"/>
  <c r="K104" i="2" l="1"/>
  <c r="J102" i="2"/>
  <c r="K108" i="2"/>
  <c r="K107" i="2" s="1"/>
  <c r="K106" i="2" s="1"/>
  <c r="J107" i="2"/>
  <c r="J106" i="2" s="1"/>
  <c r="E18" i="4"/>
  <c r="J83" i="2"/>
  <c r="K57" i="2"/>
  <c r="K56" i="2" s="1"/>
  <c r="K54" i="2" s="1"/>
  <c r="J78" i="2"/>
  <c r="K105" i="2"/>
  <c r="J164" i="2"/>
  <c r="H29" i="1"/>
  <c r="K102" i="2" l="1"/>
  <c r="K164" i="2" s="1"/>
  <c r="E17" i="4"/>
  <c r="E16" i="4" s="1"/>
  <c r="E15" i="4" s="1"/>
  <c r="J101" i="2"/>
  <c r="F77" i="2"/>
  <c r="F60" i="2" s="1"/>
  <c r="F45" i="2" s="1"/>
  <c r="K101" i="2" l="1"/>
  <c r="K163" i="2"/>
  <c r="K167" i="2" s="1"/>
  <c r="J163" i="2"/>
  <c r="K31" i="1"/>
  <c r="J31" i="1"/>
  <c r="K15" i="1"/>
  <c r="J15" i="1"/>
  <c r="M15" i="1" l="1"/>
  <c r="M31" i="1"/>
  <c r="G129" i="2" l="1"/>
  <c r="G128" i="2" s="1"/>
  <c r="F155" i="2"/>
  <c r="F146" i="2"/>
  <c r="F145" i="2" s="1"/>
  <c r="F144" i="2" s="1"/>
  <c r="F143" i="2" s="1"/>
  <c r="F142" i="2" s="1"/>
  <c r="F141" i="2" s="1"/>
  <c r="F140" i="2" s="1"/>
  <c r="F129" i="2"/>
  <c r="F128" i="2" s="1"/>
  <c r="F102" i="2"/>
  <c r="F164" i="2" l="1"/>
  <c r="F101" i="2"/>
  <c r="F100" i="2" s="1"/>
  <c r="G127" i="2"/>
  <c r="G100" i="2" s="1"/>
  <c r="G44" i="2" s="1"/>
  <c r="G43" i="2" s="1"/>
  <c r="G153" i="2" s="1"/>
  <c r="G161" i="2" l="1"/>
  <c r="F163" i="2"/>
  <c r="F44" i="2"/>
  <c r="F43" i="2" l="1"/>
  <c r="F153" i="2" s="1"/>
  <c r="F161" i="2"/>
  <c r="G156" i="2"/>
  <c r="G28" i="1" l="1"/>
  <c r="H28" i="1"/>
  <c r="G35" i="1"/>
  <c r="H61" i="1"/>
  <c r="J61" i="1"/>
  <c r="K61" i="1"/>
  <c r="G66" i="1"/>
  <c r="L66" i="1"/>
  <c r="G17" i="1"/>
  <c r="J23" i="2"/>
  <c r="J25" i="2"/>
  <c r="J26" i="2"/>
  <c r="K26" i="2" s="1"/>
  <c r="L26" i="2" s="1"/>
  <c r="J27" i="2"/>
  <c r="K27" i="2" s="1"/>
  <c r="L27" i="2" s="1"/>
  <c r="J30" i="2"/>
  <c r="J32" i="2"/>
  <c r="J33" i="2"/>
  <c r="K33" i="2" s="1"/>
  <c r="L33" i="2" s="1"/>
  <c r="J34" i="2"/>
  <c r="K34" i="2" s="1"/>
  <c r="L34" i="2" s="1"/>
  <c r="J42" i="2"/>
  <c r="J37" i="2" s="1"/>
  <c r="K47" i="2"/>
  <c r="J53" i="2"/>
  <c r="J46" i="2" s="1"/>
  <c r="L58" i="2"/>
  <c r="K61" i="2"/>
  <c r="K62" i="2"/>
  <c r="L62" i="2" s="1"/>
  <c r="K65" i="2"/>
  <c r="K64" i="2" s="1"/>
  <c r="K76" i="2"/>
  <c r="L76" i="2" s="1"/>
  <c r="M77" i="2"/>
  <c r="M60" i="2" s="1"/>
  <c r="M45" i="2" s="1"/>
  <c r="K79" i="2"/>
  <c r="L79" i="2" s="1"/>
  <c r="K82" i="2"/>
  <c r="K85" i="2"/>
  <c r="K87" i="2"/>
  <c r="L87" i="2" s="1"/>
  <c r="K88" i="2"/>
  <c r="L88" i="2" s="1"/>
  <c r="K90" i="2"/>
  <c r="L90" i="2" s="1"/>
  <c r="K91" i="2"/>
  <c r="L91" i="2" s="1"/>
  <c r="J96" i="2"/>
  <c r="K96" i="2" s="1"/>
  <c r="L96" i="2" s="1"/>
  <c r="L93" i="2" s="1"/>
  <c r="K97" i="2"/>
  <c r="L104" i="2"/>
  <c r="L102" i="2" s="1"/>
  <c r="L105" i="2"/>
  <c r="H27" i="1"/>
  <c r="L108" i="2"/>
  <c r="L107" i="2" s="1"/>
  <c r="L111" i="2"/>
  <c r="L112" i="2"/>
  <c r="L113" i="2"/>
  <c r="G30" i="1"/>
  <c r="J125" i="2"/>
  <c r="J118" i="2" s="1"/>
  <c r="J126" i="2"/>
  <c r="K126" i="2" s="1"/>
  <c r="L126" i="2" s="1"/>
  <c r="G31" i="1"/>
  <c r="H129" i="2"/>
  <c r="M129" i="2"/>
  <c r="M128" i="2" s="1"/>
  <c r="L130" i="2"/>
  <c r="J136" i="2"/>
  <c r="K136" i="2" s="1"/>
  <c r="J147" i="2"/>
  <c r="J148" i="2"/>
  <c r="K148" i="2" s="1"/>
  <c r="L148" i="2" s="1"/>
  <c r="J150" i="2"/>
  <c r="K150" i="2" s="1"/>
  <c r="J151" i="2"/>
  <c r="J152" i="2"/>
  <c r="K152" i="2" s="1"/>
  <c r="L152" i="2" s="1"/>
  <c r="H155" i="2"/>
  <c r="H60" i="1"/>
  <c r="L132" i="2"/>
  <c r="L106" i="2" l="1"/>
  <c r="K32" i="2"/>
  <c r="J31" i="2"/>
  <c r="J29" i="2" s="1"/>
  <c r="J24" i="2"/>
  <c r="J17" i="2" s="1"/>
  <c r="J16" i="2" s="1"/>
  <c r="H128" i="2"/>
  <c r="H44" i="2" s="1"/>
  <c r="H43" i="2" s="1"/>
  <c r="H153" i="2" s="1"/>
  <c r="M44" i="2"/>
  <c r="M43" i="2" s="1"/>
  <c r="M158" i="2"/>
  <c r="M170" i="2"/>
  <c r="K30" i="2"/>
  <c r="K23" i="2"/>
  <c r="J129" i="2"/>
  <c r="J128" i="2" s="1"/>
  <c r="K125" i="2"/>
  <c r="K118" i="2" s="1"/>
  <c r="L85" i="2"/>
  <c r="K83" i="2"/>
  <c r="K53" i="2"/>
  <c r="L53" i="2" s="1"/>
  <c r="L46" i="2" s="1"/>
  <c r="K42" i="2"/>
  <c r="L42" i="2" s="1"/>
  <c r="K25" i="2"/>
  <c r="K24" i="2" s="1"/>
  <c r="K151" i="2"/>
  <c r="J149" i="2"/>
  <c r="K147" i="2"/>
  <c r="K146" i="2" s="1"/>
  <c r="J146" i="2"/>
  <c r="L164" i="2"/>
  <c r="J77" i="2"/>
  <c r="J60" i="2" s="1"/>
  <c r="J45" i="2" s="1"/>
  <c r="H63" i="1"/>
  <c r="G27" i="1"/>
  <c r="G26" i="1"/>
  <c r="G23" i="1"/>
  <c r="G63" i="1"/>
  <c r="G19" i="1"/>
  <c r="J60" i="1"/>
  <c r="K63" i="1"/>
  <c r="K60" i="1"/>
  <c r="J63" i="1"/>
  <c r="G60" i="1"/>
  <c r="H26" i="1"/>
  <c r="H30" i="1"/>
  <c r="L30" i="1" s="1"/>
  <c r="L65" i="1"/>
  <c r="L150" i="2"/>
  <c r="L61" i="2"/>
  <c r="G32" i="1"/>
  <c r="K80" i="2"/>
  <c r="K46" i="2" l="1"/>
  <c r="L32" i="2"/>
  <c r="L31" i="2" s="1"/>
  <c r="K31" i="2"/>
  <c r="K29" i="2" s="1"/>
  <c r="K17" i="2" s="1"/>
  <c r="J145" i="2"/>
  <c r="J144" i="2" s="1"/>
  <c r="J143" i="2" s="1"/>
  <c r="J142" i="2" s="1"/>
  <c r="J141" i="2" s="1"/>
  <c r="J140" i="2" s="1"/>
  <c r="H161" i="2"/>
  <c r="L147" i="2"/>
  <c r="L146" i="2" s="1"/>
  <c r="M161" i="2"/>
  <c r="L83" i="2"/>
  <c r="L125" i="2"/>
  <c r="L118" i="2" s="1"/>
  <c r="K127" i="2"/>
  <c r="K100" i="2" s="1"/>
  <c r="L23" i="2"/>
  <c r="L25" i="2"/>
  <c r="L24" i="2" s="1"/>
  <c r="K129" i="2"/>
  <c r="K128" i="2" s="1"/>
  <c r="L30" i="2"/>
  <c r="L151" i="2"/>
  <c r="K149" i="2"/>
  <c r="K145" i="2" s="1"/>
  <c r="K144" i="2" s="1"/>
  <c r="K143" i="2" s="1"/>
  <c r="K142" i="2" s="1"/>
  <c r="K141" i="2" s="1"/>
  <c r="K140" i="2" s="1"/>
  <c r="L101" i="2"/>
  <c r="H25" i="1"/>
  <c r="L25" i="1" s="1"/>
  <c r="H68" i="1"/>
  <c r="L80" i="2"/>
  <c r="K78" i="2"/>
  <c r="K77" i="2" s="1"/>
  <c r="K60" i="2" s="1"/>
  <c r="J95" i="2"/>
  <c r="J93" i="2" s="1"/>
  <c r="H16" i="1"/>
  <c r="H69" i="1" s="1"/>
  <c r="G25" i="1"/>
  <c r="G24" i="1" s="1"/>
  <c r="L57" i="2"/>
  <c r="L56" i="2" s="1"/>
  <c r="L54" i="2" s="1"/>
  <c r="J127" i="2"/>
  <c r="J100" i="2" s="1"/>
  <c r="J44" i="2" s="1"/>
  <c r="J43" i="2" s="1"/>
  <c r="J153" i="2" s="1"/>
  <c r="H32" i="1"/>
  <c r="L32" i="1" s="1"/>
  <c r="L26" i="1"/>
  <c r="H67" i="1"/>
  <c r="G33" i="1"/>
  <c r="H31" i="1"/>
  <c r="H33" i="1"/>
  <c r="L131" i="2"/>
  <c r="G16" i="1"/>
  <c r="K45" i="2" l="1"/>
  <c r="L29" i="2"/>
  <c r="L17" i="2" s="1"/>
  <c r="J158" i="2"/>
  <c r="H24" i="1"/>
  <c r="L129" i="2"/>
  <c r="L128" i="2" s="1"/>
  <c r="L163" i="2"/>
  <c r="J161" i="2"/>
  <c r="L149" i="2"/>
  <c r="L145" i="2" s="1"/>
  <c r="L144" i="2" s="1"/>
  <c r="L143" i="2" s="1"/>
  <c r="L142" i="2" s="1"/>
  <c r="L141" i="2" s="1"/>
  <c r="L140" i="2" s="1"/>
  <c r="L78" i="2"/>
  <c r="H23" i="1"/>
  <c r="K95" i="2"/>
  <c r="K93" i="2" s="1"/>
  <c r="G15" i="1"/>
  <c r="L16" i="1"/>
  <c r="H22" i="1"/>
  <c r="K24" i="1"/>
  <c r="K21" i="1" s="1"/>
  <c r="K44" i="2" l="1"/>
  <c r="K43" i="2" s="1"/>
  <c r="K158" i="2"/>
  <c r="L127" i="2"/>
  <c r="L100" i="2" s="1"/>
  <c r="L44" i="2" s="1"/>
  <c r="L43" i="2" s="1"/>
  <c r="L167" i="2"/>
  <c r="L77" i="2"/>
  <c r="L60" i="2" s="1"/>
  <c r="L45" i="2" s="1"/>
  <c r="L22" i="1"/>
  <c r="H21" i="1"/>
  <c r="H20" i="1" s="1"/>
  <c r="L23" i="1"/>
  <c r="G22" i="1"/>
  <c r="J24" i="1"/>
  <c r="M24" i="1" s="1"/>
  <c r="L31" i="1"/>
  <c r="L158" i="2" l="1"/>
  <c r="K161" i="2"/>
  <c r="G21" i="1"/>
  <c r="G20" i="1" s="1"/>
  <c r="J21" i="1"/>
  <c r="M21" i="1" s="1"/>
  <c r="L24" i="1"/>
  <c r="J34" i="1" l="1"/>
  <c r="J41" i="1" s="1"/>
  <c r="L21" i="1"/>
  <c r="L20" i="1" s="1"/>
  <c r="K34" i="1"/>
  <c r="K41" i="1" s="1"/>
  <c r="G34" i="1" l="1"/>
  <c r="L161" i="2" l="1"/>
  <c r="M34" i="1"/>
  <c r="G40" i="1"/>
  <c r="G46" i="1" l="1"/>
  <c r="G52" i="1" s="1"/>
  <c r="K35" i="1"/>
  <c r="K40" i="1" l="1"/>
  <c r="K46" i="1" l="1"/>
  <c r="K52" i="1" l="1"/>
  <c r="J156" i="2" l="1"/>
  <c r="K38" i="2"/>
  <c r="K37" i="2" s="1"/>
  <c r="K16" i="2" s="1"/>
  <c r="K153" i="2" s="1"/>
  <c r="L38" i="2" l="1"/>
  <c r="M38" i="2" l="1"/>
  <c r="M37" i="2" s="1"/>
  <c r="M16" i="2" s="1"/>
  <c r="M153" i="2" s="1"/>
  <c r="L37" i="2"/>
  <c r="L16" i="2" s="1"/>
  <c r="L153" i="2" s="1"/>
  <c r="H15" i="1"/>
  <c r="H19" i="1"/>
  <c r="F13" i="5" l="1"/>
  <c r="F15" i="5" s="1"/>
  <c r="F22" i="5" s="1"/>
  <c r="H34" i="1" s="1"/>
  <c r="L15" i="1"/>
  <c r="H72" i="1"/>
  <c r="M156" i="2" l="1"/>
  <c r="H40" i="1"/>
  <c r="H46" i="1" s="1"/>
  <c r="H52" i="1" l="1"/>
  <c r="J35" i="1"/>
  <c r="M35" i="1" l="1"/>
  <c r="M41" i="1"/>
  <c r="J40" i="1" l="1"/>
  <c r="J46" i="1" l="1"/>
  <c r="J52" i="1" s="1"/>
  <c r="M52" i="1" s="1"/>
  <c r="M40" i="1"/>
  <c r="M46" i="1" l="1"/>
</calcChain>
</file>

<file path=xl/sharedStrings.xml><?xml version="1.0" encoding="utf-8"?>
<sst xmlns="http://schemas.openxmlformats.org/spreadsheetml/2006/main" count="650" uniqueCount="380">
  <si>
    <t>BUGETUL DE VENITURI ŞI CHELTUIELI</t>
  </si>
  <si>
    <t>- miilei -</t>
  </si>
  <si>
    <t>INDICATORI</t>
  </si>
  <si>
    <t>Nr. rd.</t>
  </si>
  <si>
    <t>%</t>
  </si>
  <si>
    <t>9=7/5</t>
  </si>
  <si>
    <t>10=8/7</t>
  </si>
  <si>
    <t>6=5/4</t>
  </si>
  <si>
    <t>I.</t>
  </si>
  <si>
    <t>Venituri financiare</t>
  </si>
  <si>
    <t>-</t>
  </si>
  <si>
    <t>II</t>
  </si>
  <si>
    <t>A.</t>
  </si>
  <si>
    <t>cheltuieli cu bunuri şi servicii</t>
  </si>
  <si>
    <t>B.</t>
  </si>
  <si>
    <t>cheltuieli cu impozite, taxe şi vărsăminte asimilate</t>
  </si>
  <si>
    <t>C.</t>
  </si>
  <si>
    <t>C1. ch.cu salariile</t>
  </si>
  <si>
    <t>C2. bonusuri</t>
  </si>
  <si>
    <t>C3. alte cheltuieli cu personalul, din care:</t>
  </si>
  <si>
    <t xml:space="preserve">        cheltuieli cu plăţi compensatorii aferente disponibilizărilor de personal</t>
  </si>
  <si>
    <t>C4. cheltuieli aferente contractului de mandat şi a altor organe de conducere şi control, comisii şi comitete</t>
  </si>
  <si>
    <t>D.</t>
  </si>
  <si>
    <t>alte cheltuieli de exploatare</t>
  </si>
  <si>
    <t>Cheltuieli financiare</t>
  </si>
  <si>
    <t>III</t>
  </si>
  <si>
    <t>IV</t>
  </si>
  <si>
    <t>V</t>
  </si>
  <si>
    <t>Alte rezerve reprezentând facilităţi fiscale prevăzute de lege</t>
  </si>
  <si>
    <t>Acoperirea pierderilor contabile din anii precedenţi</t>
  </si>
  <si>
    <t>Alte repartizări prevăzute de lege</t>
  </si>
  <si>
    <t>Participarea salariaţilor la profit în limita a 10% din profitul net, dar nu mai mult de nivelul unui salariu de bază mediu lunar realizat la nivelul operatorului exonomic în exerciţiul financiar de referinţă</t>
  </si>
  <si>
    <t>Minimum 50% vărsăminte de la bugetul de stat sau local în cazul regiilor autonome, ori dividende cuvenite acţionarilor, în cazul societăţilor /companiilor naţionale şi societăţilor cu capital integral sau majoritar de stat, din care:</t>
  </si>
  <si>
    <t>a)</t>
  </si>
  <si>
    <t>dividende cuvenite bugetului de stat</t>
  </si>
  <si>
    <t>b)</t>
  </si>
  <si>
    <t>dividende cuvenite bugetului local</t>
  </si>
  <si>
    <t>c)</t>
  </si>
  <si>
    <t>dividende cuvenite altor acţionari</t>
  </si>
  <si>
    <t>VI</t>
  </si>
  <si>
    <t>VENITURI DIN FONDURI EUROPENE</t>
  </si>
  <si>
    <t>VII</t>
  </si>
  <si>
    <t>CHELTUIELI ELIGIBILE DIN FONDURI EUROPENE, din care:</t>
  </si>
  <si>
    <t>cheltuieli materiale</t>
  </si>
  <si>
    <t>cheltuieli cu salariile</t>
  </si>
  <si>
    <t>cheltuieli privind prestările de servicii</t>
  </si>
  <si>
    <t>d)</t>
  </si>
  <si>
    <t>cheltuieli cu reclama şi publicitate</t>
  </si>
  <si>
    <t>e)</t>
  </si>
  <si>
    <t>alte cheltuieli</t>
  </si>
  <si>
    <t>VIII</t>
  </si>
  <si>
    <t>SURSE DE FINANŢARE A INVESTIŢIILOR, din care:</t>
  </si>
  <si>
    <t>Alocaţii de la buget</t>
  </si>
  <si>
    <t>IX</t>
  </si>
  <si>
    <t>CHELTUIELI PENTRU INVESTIŢII</t>
  </si>
  <si>
    <t>X</t>
  </si>
  <si>
    <t>DATE DE FUNDAMENTARE</t>
  </si>
  <si>
    <t>Nr. de personal prognozat la finele anului</t>
  </si>
  <si>
    <t>Nr. mediu de salariaţi total</t>
  </si>
  <si>
    <t>Plăţi restante</t>
  </si>
  <si>
    <t>Creanţe restante</t>
  </si>
  <si>
    <t>Preliminat</t>
  </si>
  <si>
    <t>din care:</t>
  </si>
  <si>
    <t>Trim I</t>
  </si>
  <si>
    <t>Trim II</t>
  </si>
  <si>
    <t>Trim III</t>
  </si>
  <si>
    <t>An</t>
  </si>
  <si>
    <t>c1) subvenţii cf. prevederilor legale în vigoare</t>
  </si>
  <si>
    <t>c2) transferuri cf. prevederilor legale în vigoare</t>
  </si>
  <si>
    <t>din producţia de imobilizări</t>
  </si>
  <si>
    <t xml:space="preserve">             - active corporale</t>
  </si>
  <si>
    <t xml:space="preserve">             - active necorporale</t>
  </si>
  <si>
    <t>din diferenţe de curs</t>
  </si>
  <si>
    <t>din dobânzi</t>
  </si>
  <si>
    <t>alte venituri financiare</t>
  </si>
  <si>
    <t>A1</t>
  </si>
  <si>
    <t>cheltuieli cu materiile prime</t>
  </si>
  <si>
    <t>cheltuieli cu materialele consumabile, din care:</t>
  </si>
  <si>
    <t>b1) cheltuieli cu piesele de schimb</t>
  </si>
  <si>
    <t>b2) cheltuieli cu combustibilii</t>
  </si>
  <si>
    <t>cheltuieli privind materialele de natura obiectelor de inventar</t>
  </si>
  <si>
    <t>cheltuieli privind mărfurile</t>
  </si>
  <si>
    <t>A2</t>
  </si>
  <si>
    <t>cheltuieli cu întreţinerea şi reparaţiile</t>
  </si>
  <si>
    <t>b1) către operatori cu capital integral/majoritar de stat</t>
  </si>
  <si>
    <t>b2) către operatori cu capital privat</t>
  </si>
  <si>
    <t>prime de asigurare</t>
  </si>
  <si>
    <t>A3</t>
  </si>
  <si>
    <t>cheltuieli cu colaboratorii</t>
  </si>
  <si>
    <t>cheltuieli privind comisioanele şi onorariul, din care:</t>
  </si>
  <si>
    <t>b1) cheltuieli privind consultanţa juridică</t>
  </si>
  <si>
    <t>cheltuieli cu transportul de bunuri şi persoane</t>
  </si>
  <si>
    <t>f)</t>
  </si>
  <si>
    <t>cheltuieli de deplasare, detaşare, transfer, din care:</t>
  </si>
  <si>
    <t xml:space="preserve">                          - internă</t>
  </si>
  <si>
    <t xml:space="preserve">                          - externă</t>
  </si>
  <si>
    <t>g)</t>
  </si>
  <si>
    <t>cheltuieli poştale şi taxe de telecomunicaţii</t>
  </si>
  <si>
    <t>h)</t>
  </si>
  <si>
    <t xml:space="preserve">cheltuieli cu serviciile bancare şi asimilate </t>
  </si>
  <si>
    <t>i)</t>
  </si>
  <si>
    <t>alte cheltuieli cu serviciile executate de terţi, din care:</t>
  </si>
  <si>
    <t>i1) cheltuieli de asigurare şi pază</t>
  </si>
  <si>
    <t>i2) cheltuieli privind întreţinerea şi funcţionarea tehnicii de calcul</t>
  </si>
  <si>
    <t>i3) cheltuieli cu pregătirea profesională</t>
  </si>
  <si>
    <t>i4) cheltuieli cu reevaluarea imobilizărilor corporale şi necorporale, din care:</t>
  </si>
  <si>
    <t xml:space="preserve">                - aferente bunurilor de natura domeniului public</t>
  </si>
  <si>
    <t>j)</t>
  </si>
  <si>
    <t>B</t>
  </si>
  <si>
    <t>ch cu taxa de licenţă</t>
  </si>
  <si>
    <t>ch. cu taxa de autorizare</t>
  </si>
  <si>
    <t>ch. cu taxa de mediu</t>
  </si>
  <si>
    <t>C0</t>
  </si>
  <si>
    <t>C1</t>
  </si>
  <si>
    <t>a) salarii de bază</t>
  </si>
  <si>
    <t>b) sporuri, prime şi alte bonificaţii aferente salariului de bază (conform CCM)</t>
  </si>
  <si>
    <t>c) alte bonificaţii (conform CCM)</t>
  </si>
  <si>
    <t>C2</t>
  </si>
  <si>
    <t xml:space="preserve">     - tichete cadou pentru cheltuieli sociale potrivit Legii nr. 193/2006, cu modificările ulterioare</t>
  </si>
  <si>
    <t>b) tichete de masă</t>
  </si>
  <si>
    <t>d) ch. privind participarea salariaţilor la profitul obţinut în anul precedent</t>
  </si>
  <si>
    <t>e) alte cheltuieli cf CCM</t>
  </si>
  <si>
    <t>C3</t>
  </si>
  <si>
    <t>C4</t>
  </si>
  <si>
    <t>d) pentru alte comisii şi comitete constituite potrivit legii</t>
  </si>
  <si>
    <t>C5</t>
  </si>
  <si>
    <t xml:space="preserve">          -către bugetul general consolidat</t>
  </si>
  <si>
    <t xml:space="preserve">          -către alţi creditori</t>
  </si>
  <si>
    <t>cheltuieli privind activele imobilizate</t>
  </si>
  <si>
    <t>ch. cu amortizarea imobilizărilor corporale şi necorporale</t>
  </si>
  <si>
    <t>a1) aferente creditelor pentru investiţii</t>
  </si>
  <si>
    <t>a2) aferente creditelor pentru activitatea curentă</t>
  </si>
  <si>
    <t>b1) aferente creditelor pentru investiţii</t>
  </si>
  <si>
    <t>b2) aferente creditelor pentru activitatea curentă</t>
  </si>
  <si>
    <t>alte cheltuieli financiare</t>
  </si>
  <si>
    <t xml:space="preserve">          cheltuieli nedeductibile fiscal</t>
  </si>
  <si>
    <t>Nr. mediu de salariaţi</t>
  </si>
  <si>
    <t>x</t>
  </si>
  <si>
    <t>Creanţe restante, din care:</t>
  </si>
  <si>
    <t>- de la operatori cu capital integral/majoritar de stat</t>
  </si>
  <si>
    <t>- de la operatori cu capital privat</t>
  </si>
  <si>
    <t>- de la bugetul de stat</t>
  </si>
  <si>
    <t>- de la bugetul local</t>
  </si>
  <si>
    <t>- de la alte entităţi</t>
  </si>
  <si>
    <t>Credite pentru finanțarea activității curente (soldul rămas de rambursat)</t>
  </si>
  <si>
    <t>Gradul de realizare a veniturilor totale</t>
  </si>
  <si>
    <t>Nr crt.</t>
  </si>
  <si>
    <t>Indicatori</t>
  </si>
  <si>
    <t>Aprobat</t>
  </si>
  <si>
    <t>Realizat</t>
  </si>
  <si>
    <t>4=3/2</t>
  </si>
  <si>
    <t>7=6/5</t>
  </si>
  <si>
    <t>Programul de investiţii, dotări şi sursele de finanţare</t>
  </si>
  <si>
    <t>Data finalizării investiţiei</t>
  </si>
  <si>
    <t>Valoare</t>
  </si>
  <si>
    <t>I</t>
  </si>
  <si>
    <t>Surse proprii, din care:</t>
  </si>
  <si>
    <t>a) amortizare</t>
  </si>
  <si>
    <t>b) profit</t>
  </si>
  <si>
    <t>Alocatii de la buget</t>
  </si>
  <si>
    <t>Credite bancare, din care:</t>
  </si>
  <si>
    <t>a) interne</t>
  </si>
  <si>
    <t>b) externe</t>
  </si>
  <si>
    <t>Alte surse</t>
  </si>
  <si>
    <t>CHELTUIELI PENTRU INVESTIŢII, din care:</t>
  </si>
  <si>
    <t>Investiţii în curs</t>
  </si>
  <si>
    <t>Investiţii noi, pentru bunurile proprietatea privată a operatorului economic:</t>
  </si>
  <si>
    <t>Investiţii efectuate la imobilizările corporale existente (modernizări), pentru bunurile proprietatea privată a operatorului economic, din care:</t>
  </si>
  <si>
    <t>Dotări (alte achiziţii de imobilizări corporale)</t>
  </si>
  <si>
    <t>Rambursări de rate aferente creditelor pentru investiţii, din care:</t>
  </si>
  <si>
    <t>Măsuri de îmbunătăţire a rezultatului brut şi reducere a plăţilor restante</t>
  </si>
  <si>
    <t>Nr. crt.</t>
  </si>
  <si>
    <t>Măsuri</t>
  </si>
  <si>
    <t>Termen de realizare</t>
  </si>
  <si>
    <t>Influenţe (+/-)</t>
  </si>
  <si>
    <t>Rezultat brut</t>
  </si>
  <si>
    <t>Pct I</t>
  </si>
  <si>
    <t xml:space="preserve">               TOTAL Pct. I</t>
  </si>
  <si>
    <t>Pct II</t>
  </si>
  <si>
    <t>Cauze care diminuează efectul măsurilor prevăzute la Pct I</t>
  </si>
  <si>
    <t xml:space="preserve">               TOTAL Pct. II</t>
  </si>
  <si>
    <t>Pct III</t>
  </si>
  <si>
    <t>TOTAL GENERAL Pct I+ Pct II</t>
  </si>
  <si>
    <t>Rezerve legale 5%xPb</t>
  </si>
  <si>
    <t>din vânzarea mărfurilor</t>
  </si>
  <si>
    <t>Cheltuieli cu contributiile datorate de angajator</t>
  </si>
  <si>
    <t>Prevederi an precedent</t>
  </si>
  <si>
    <t>3a</t>
  </si>
  <si>
    <t>6a</t>
  </si>
  <si>
    <t>6b</t>
  </si>
  <si>
    <t>6c</t>
  </si>
  <si>
    <t>8=5/3a</t>
  </si>
  <si>
    <t>Realizat/ Preliminat an precedent N-2</t>
  </si>
  <si>
    <t>Propuneri an curent 2025</t>
  </si>
  <si>
    <t>SC SERVICII PUBLICE VRANCEA SRL</t>
  </si>
  <si>
    <t>An precedent 2024</t>
  </si>
  <si>
    <t>An curent 2025</t>
  </si>
  <si>
    <t>An 2026</t>
  </si>
  <si>
    <t>An 2027</t>
  </si>
  <si>
    <t>modernizare hala</t>
  </si>
  <si>
    <t>Utilaj UNIMOG</t>
  </si>
  <si>
    <t>Accesorii utilaje UNIMOG</t>
  </si>
  <si>
    <t>Autoutilitara 3 bucati</t>
  </si>
  <si>
    <t>Furgon 1 bucata</t>
  </si>
  <si>
    <t>Remorci 4 bucati</t>
  </si>
  <si>
    <t>Buldoexcavator</t>
  </si>
  <si>
    <t>Camion</t>
  </si>
  <si>
    <t>Echipament de lucru</t>
  </si>
  <si>
    <t>Masina de vopsit</t>
  </si>
  <si>
    <t>Placa vibrocompactoare</t>
  </si>
  <si>
    <t>Masina taiat asfalt</t>
  </si>
  <si>
    <t>Generator</t>
  </si>
  <si>
    <t>Trusa Autogen</t>
  </si>
  <si>
    <t>Motopompa</t>
  </si>
  <si>
    <t>Bormasina percutie</t>
  </si>
  <si>
    <t>a1) venituri din intretinere, reparatii drumuri si acostamente</t>
  </si>
  <si>
    <t>a2) venituri din marcaje rutiere</t>
  </si>
  <si>
    <t xml:space="preserve"> Preliminat an precedent 2024</t>
  </si>
  <si>
    <t>Estimări an 2026</t>
  </si>
  <si>
    <t>Estimări an 2027</t>
  </si>
  <si>
    <t>pe anul 2025</t>
  </si>
  <si>
    <t>Nicușor HALICI</t>
  </si>
  <si>
    <t>Prevederi an 2023</t>
  </si>
  <si>
    <t>Prevederi an 2024</t>
  </si>
  <si>
    <t>din care</t>
  </si>
  <si>
    <t>Alte imobilizari corporale/necorporale</t>
  </si>
  <si>
    <t>FOCŞANI, JUDETUL VRANCEA</t>
  </si>
  <si>
    <t>Contracte noi de prestari servicii</t>
  </si>
  <si>
    <t>Județul Vrancea</t>
  </si>
  <si>
    <t>Consiliul Județean Vrancea</t>
  </si>
  <si>
    <t>VENITURI TOTALE (Rd 1=Rd2+Rd5)</t>
  </si>
  <si>
    <t>Venituri totale din exploatare, din care:</t>
  </si>
  <si>
    <t>a) subvenții, cf prevederilor legale în vigoare</t>
  </si>
  <si>
    <t>b) transferuri, cf. prevederilor legale în vigoare</t>
  </si>
  <si>
    <t>CHELTUIELI TOTALE (Rd6=Rd7+Rd19)</t>
  </si>
  <si>
    <t>Cheltuieli din exploatare (Rd.7=Rd.8+Rd.9+Rd.10+Rd.18), din care:</t>
  </si>
  <si>
    <t>cheltuieli cu personalul (Rd.10=Rd.11+Rd.14+Rd.16+Rd.17), din care:</t>
  </si>
  <si>
    <t>C0. Cheltuieli de natură salarială (Rd.11=Rd.12+Rd.13)</t>
  </si>
  <si>
    <t>C5.Cheltuieli cu contribuţiile datorate de angajator</t>
  </si>
  <si>
    <t>REZULTATUL BRUT (profit/pierdere) (Rd.20=Rd.1-Rd.6)</t>
  </si>
  <si>
    <t xml:space="preserve">	
IMPOZIT PE PROFIT CURENT</t>
  </si>
  <si>
    <t>IMPOZIT PE PROFIT AMÂNAT</t>
  </si>
  <si>
    <t>VENITURI DIN IMPOZITUL PE PROFIT AMÂNAT</t>
  </si>
  <si>
    <t>IMPOZITUL SPECIFIC UNOR ACTIVITĂŢI</t>
  </si>
  <si>
    <t>ALTE IMPOZITE NEPREZENTATE LA ELEMENTELE DE MAI SUS</t>
  </si>
  <si>
    <t>PROFITUL/PIERDEREA NETĂ A PERIOADEI DE RAPORTARE (Rd.26=Rd.20-Rd.21-Rd.22+Rd.23-Rd.24-Rd.25), din care:</t>
  </si>
  <si>
    <t>Constituirea surselor proprii de finanţare pentru proiectele cofinanţate din împrumuturi externe, precum şi pentru constituirea surselor necesare rambursării ratelor de capital, plăţii dobânzilor, comisioanelor şi altor costuri aferente acestor împrumuturi</t>
  </si>
  <si>
    <t>Profitul contabil rămas după deducerea sumelor de la Rd. 27, 28, 29, 30, 31 (Rd.32=Rd.26-(Rd.27 la Rd.31) &gt; = 0)</t>
  </si>
  <si>
    <t>Profitul nerepartizat pe destinaţiile prevăzute la Rd.33 - Rd.34 se repartizează la alte rezerve şi constituie sursă proprie de finanţare</t>
  </si>
  <si>
    <t xml:space="preserve">	
alocaţii bugetare aferente plăţii angajamentelor din anii anteriori</t>
  </si>
  <si>
    <t>Câştigul mediu lunar pe salariat (lei/persoană) determinat pe baza cheltuielilor de natură salarială *)</t>
  </si>
  <si>
    <t xml:space="preserve">	
Câştigul mediu lunar pe salariat (lei/persoană) determinat pe baza cheltuielilor de natură salarială, recalculat cf. Legii anuale a bugetului de stat**)</t>
  </si>
  <si>
    <t>Productivitatea muncii în unităţi valorice pe total personal mediu (mii lei/persoană) (Rd.2/Rd.51)</t>
  </si>
  <si>
    <t>Productivitatea muncii în unităţi valorice pe total personal mediu recalculată cf. Legii anuale a bugetului de stat</t>
  </si>
  <si>
    <t xml:space="preserve">	
Productivitatea muncii în unităţi fizice pe total personal mediu (cantitate produse finite/persoană)</t>
  </si>
  <si>
    <t>Cheltuieli totale la 1000 lei venituri totale (Rd.57=(Rd.6/Rd.1)x1000)</t>
  </si>
  <si>
    <t>Detalierea indicatorilor economico-financiari prevăzuţi în bugetul de venituri şi cheltuieli şi repartizarea pe trimestre a acestora</t>
  </si>
  <si>
    <t>Venituri totale (Rd.1+Rd.2), din care:</t>
  </si>
  <si>
    <t>Venituri din exploatare</t>
  </si>
  <si>
    <t>a)  interne</t>
  </si>
  <si>
    <t xml:space="preserve"> Presedintele </t>
  </si>
  <si>
    <t>Consiliului Judetean Vrancea</t>
  </si>
  <si>
    <t>conform HG/Ordin comun</t>
  </si>
  <si>
    <t>conform Hotărârii C.A.</t>
  </si>
  <si>
    <t>4a</t>
  </si>
  <si>
    <t>VENITURI TOTALE (Rd.1=Rd.2+Rd.22)</t>
  </si>
  <si>
    <t>Venituri totale din exploatare (Rd.2=Rd.3+Rd.8+Rd.9+Rd.12+Rd.13+Rd.14), din care:</t>
  </si>
  <si>
    <t>din producţia vândută (Rd.3=Rd.4+Rd.5+Rd.6+Rd.7), din care:</t>
  </si>
  <si>
    <t>a3) din redevenţe şi chirii</t>
  </si>
  <si>
    <t xml:space="preserve">a4) alte venituri </t>
  </si>
  <si>
    <t>din subvenţii şi transferuri de exploatare aferente cifrei de afaceri nete (Rd 9=Rd.10+Rd.11), din care:</t>
  </si>
  <si>
    <t xml:space="preserve">	
venituri aferente costului producţiei în curs de execuţie</t>
  </si>
  <si>
    <t>f1) din amenzi şi penalităţi</t>
  </si>
  <si>
    <t>f2) din vânzarea activelor şi alte operaţii de capital (Rd.16=Rd.17+Rd.18), din care:</t>
  </si>
  <si>
    <t>f3) din subvenţii pentru investiţii</t>
  </si>
  <si>
    <t xml:space="preserve">	
f4) din valorificarea certificatelor CO2</t>
  </si>
  <si>
    <t>f5) alte venituri</t>
  </si>
  <si>
    <t>Venituri financiare (Rd.22=Rd.23+Rd.24+Rd.25+Rd.26+Rd.27), din care:</t>
  </si>
  <si>
    <t>din imobilizări financiare</t>
  </si>
  <si>
    <t>din investiţii financiare</t>
  </si>
  <si>
    <t>CHELTUIELI TOTALE  (Rd.28=Rd.29+Rd.130)</t>
  </si>
  <si>
    <t>Cheltuieli din exploatare (Rd.29=Rd.30+Rd.78+Rd.85+Rd.113), din care:</t>
  </si>
  <si>
    <t>Cheltuieli cu bunuri şi servicii (Rd.30=Rd.31+Rd.39+Rd.45), din care:</t>
  </si>
  <si>
    <t>Cheltuieli privind stocurile (Rd.31=Rd.32+Rd.33+Rd.36+Rd.37+Rd.38), din care:</t>
  </si>
  <si>
    <t>cheltuieli privind energia şi apa</t>
  </si>
  <si>
    <t>Cheltuieli privind serviciile executate de terţi (Rd.39=Rd.40+Rd.41+Rd.44), din care:</t>
  </si>
  <si>
    <t>cheltuieli privind chiriile (Rd.41=Rd.42+Rd.43) din care:</t>
  </si>
  <si>
    <t>Cheltuieli cu alte servicii executate de terţi (Rd.45=Rd.46+Rd.47+Rd.49+Rd.56+Rd.61+Rd.62+Rd.66+Rd.67+Rd.68+Rd.77), din care:</t>
  </si>
  <si>
    <t>cheltuieli de protocol, reclamă şi publicitate (Rd. 51 + Rd.53), din care:</t>
  </si>
  <si>
    <t xml:space="preserve"> -tichete cadou potrivit Legii nr. 193/2006, cu modificările ulterioare</t>
  </si>
  <si>
    <t>c1) cheltuieli de protocol, din care</t>
  </si>
  <si>
    <t>c2) cheltuieli de reclamă şi publicitate, din care</t>
  </si>
  <si>
    <t xml:space="preserve">	
- tichete cadou ptr. cheltuieli de reclamă şi publicitate, potrivit Legii nr. 193/2006, cu modificările ulterioare</t>
  </si>
  <si>
    <t xml:space="preserve"> - tichete cadou ptr. campanii de marketing, studiul pieţei, promovarea pe pieţe existente sau noi, potrivit Legii nr. 193/2006, cu modificările ulterioare</t>
  </si>
  <si>
    <t xml:space="preserve"> -ch. de promovare a produselor</t>
  </si>
  <si>
    <t>d1) ch. de sponsorizare în domeniul medical şi sănătate</t>
  </si>
  <si>
    <t>d2) ch. de sponsorizare în domeniile educaţie, învăţământ, social şi sport, din care:</t>
  </si>
  <si>
    <t xml:space="preserve"> - pentru cluburile sportive</t>
  </si>
  <si>
    <t>d3) ch. de sponsorizare pentru alte acţiuni şi activităţi</t>
  </si>
  <si>
    <t xml:space="preserve">           - cheltuieli cu diurna (rd.63=Rd.64+Rd.65), din care:</t>
  </si>
  <si>
    <t>i5) cheltuieli cu prestaţiile efectuate de filiale</t>
  </si>
  <si>
    <t>i6) cheltuieli privind recrutarea şi plasarea personalului de conducere cf OUG 109/2011</t>
  </si>
  <si>
    <t>i7) cheltuieli cu anunţurile privind licitaţiile şi alte anunţuri</t>
  </si>
  <si>
    <t>B Cheltuieli cu impozite, taxe şi vărsăminte asimilate (Rd.78=Rd.79+Rd.80+Rd.81+Rd.82+Rd.83+Rd.84), din care:</t>
  </si>
  <si>
    <t>ch. cu taxa pt. activitatea de exploatare a resurselor minerale</t>
  </si>
  <si>
    <t>ch cu redevenţa pentru concesionarea bunurilor publice si resursele minerale</t>
  </si>
  <si>
    <t>cheltuieli cu alte impozite şi  taxe</t>
  </si>
  <si>
    <t>Cheltuieli cu personalul (Rd.85=Rd.86+Rd.99+Rd.103+Rd.112), din care:</t>
  </si>
  <si>
    <t>Cheltuieli de natură salarială (Rd.86=Rd.87+Rd.91)</t>
  </si>
  <si>
    <t>Cheltuieli cu salariile (Rd.87=Rd.88+Rd.89+Rd.90), din care:</t>
  </si>
  <si>
    <t>Bonusuri (Rd.91=Rd.92+Rd.95+Rd.96+Rd.97+Rd.98), din care:</t>
  </si>
  <si>
    <t>a) cheltuieli sociale prevăzute la art. 25 din Legea nr. 227/2015 privind Codul fiscal*), cu modificările şi completările ulterioare, din care:</t>
  </si>
  <si>
    <t xml:space="preserve">     - tichete de creşă, cf. Legii nr. 193/2006, cu modificările ulterioare;</t>
  </si>
  <si>
    <t>c) vouchere de vacanţă</t>
  </si>
  <si>
    <t>Alte cheltuieli cu personalul (Rd.99=Rd.100+Rd.101+Rd.102), din care:</t>
  </si>
  <si>
    <t>a) ch. cu plăţile compensatorii aferente disponibilizărilor de personal</t>
  </si>
  <si>
    <t>b) ch. cu drepturile salariale cuvenite în baza unor hotărâri judecătoreşti</t>
  </si>
  <si>
    <t>c) cheltuieli de natură salarială aferente restructurării, privatizării, administrator special, alte comisii şi comitete</t>
  </si>
  <si>
    <t>Cheltuieli aferente contractului de mandat şi a altor organe de conducere şi control, comisii şi comitete (Rd.103=Rd.104+Rd.107+Rd.110+Rd.111), din care:</t>
  </si>
  <si>
    <t>a) pentru director/directorat</t>
  </si>
  <si>
    <t xml:space="preserve"> - componenta fixă</t>
  </si>
  <si>
    <t xml:space="preserve"> - componenta variabilă</t>
  </si>
  <si>
    <t>b) pentru Consiliul de administraţie/Consiliul de supraveghere, din care:</t>
  </si>
  <si>
    <t>c) pentru cenzori</t>
  </si>
  <si>
    <t>Alte cheltuieli de exploatare (Rd.113=Rd.114+Rd.117+Rd.118+Rd.119+Rd.120+Rd.121), din care:</t>
  </si>
  <si>
    <t>cheltuieli cu majorări şi penalităţi  (Rd.114=Rd.115+Rd.116), din care:</t>
  </si>
  <si>
    <t xml:space="preserve">	
cheltuieli aferente transferurilor pentru plata personalului</t>
  </si>
  <si>
    <t>ajustări şi deprecieri pentru pierdere de valoare şi provizioane (Rd.121=Rd.122-Rd.125), din care:</t>
  </si>
  <si>
    <t>f1) cheltuieli privind ajustările şi provizioanele</t>
  </si>
  <si>
    <t>f1.1) - provizioane privind participarea la profit a salariaţilor</t>
  </si>
  <si>
    <t>f1.2) - provizioane în legătură cu contractul de mandat</t>
  </si>
  <si>
    <t>f2) venituri din provizioane şi ajustări pentru depreciere sau pierderi de valoare, din care:</t>
  </si>
  <si>
    <t>f2.1) din anularea provizioanelor (Rd.126=Rd.127+Rd.128+Rd.129), din care:</t>
  </si>
  <si>
    <t xml:space="preserve"> -  din participarea salariaţilor la profit</t>
  </si>
  <si>
    <t xml:space="preserve"> - din deprecierea imobilizărilor corporale şi a activelor circulante</t>
  </si>
  <si>
    <t xml:space="preserve"> -  venituri din alte provizioane</t>
  </si>
  <si>
    <t>Cheltuieli financiare  (Rd.130=Rd.131+Rd.134+Rd.137), din care:</t>
  </si>
  <si>
    <t>cheltuieli privind dobânzile, din care:</t>
  </si>
  <si>
    <t>cheltuieli din diferenţe de curs valutar, din care:</t>
  </si>
  <si>
    <t>REZULTATUL BRUT (profit/pierdere) (rd.138=Rd.1-Rd.28)</t>
  </si>
  <si>
    <t xml:space="preserve">           venituri neimpozabile</t>
  </si>
  <si>
    <t>IMPOZIT PE PROFIT CURENT</t>
  </si>
  <si>
    <t>Venituri totale din exploatare, din care: (Rd.2)</t>
  </si>
  <si>
    <t xml:space="preserve"> - venituri din subvenţii şi transferuri</t>
  </si>
  <si>
    <t xml:space="preserve"> -  alte venituri care nu se iau în calcul la determinarea productivităţii muncii şi a rezultatului brut, cf. Legii anuale a bugetului de stat</t>
  </si>
  <si>
    <t>Cheltuieli totale din exploatare, din care: Rd.29</t>
  </si>
  <si>
    <t xml:space="preserve"> -  alte cheltuieli din exploatare care nu se iau în calcul la determinarea rezultatului brut realizat în anul precedent, cf. Legii anuale a bugetului de stat</t>
  </si>
  <si>
    <t>Cheltuieli de natură salarială (Rd.86)</t>
  </si>
  <si>
    <t>Cheltuieli cu salariile (Rd.87) din care:</t>
  </si>
  <si>
    <t>147a</t>
  </si>
  <si>
    <t>Câştigul mediu lunar pe salariat (lei/persoană)determinat pe baza cheltuielilor de natură salarială (Rd 147/Rd 149)/12*1000</t>
  </si>
  <si>
    <t>Câştigul mediu lunar pe salariat (lei/persoană) determinat pe baza cheltuielilor de natură salarială, cf. OG 26/2013 [(Rd.147-rd.92*-rd.97)/Rd.149]/12*1000</t>
  </si>
  <si>
    <t>Câştigul mediu lunar pe salariat (lei/persoană) determinat pe baza cheltuielilor de natură salarială, recalculat cf. OG nr. 26/2013 şi Legii anuale a bugetului de stat</t>
  </si>
  <si>
    <t>Productivitatea muncii în unităţi valorice pe total personal mediu  (mii lei/persoană) (Rd2/Rd.149)</t>
  </si>
  <si>
    <t>Productivitatea muncii în unităţi valorice pe total personal mediu recalculată cf. Legii anuale a bugetului da stat</t>
  </si>
  <si>
    <t>Productivitatea muncii în unităţi fizice pe total personal mediu (cantitate produse finite/persoană) W=QPF/Rd.149</t>
  </si>
  <si>
    <t>c1) Elemente de calcul a productivităţii muncii în unităţi fizice, din care</t>
  </si>
  <si>
    <t xml:space="preserve"> - cantitatea de produse finite (QPF)</t>
  </si>
  <si>
    <t xml:space="preserve"> - preţ mediu (p)</t>
  </si>
  <si>
    <t xml:space="preserve"> - valoare = QPF x p</t>
  </si>
  <si>
    <t xml:space="preserve">  pondere în venituri totale de exploatare = Rd.157/Rd.2</t>
  </si>
  <si>
    <t>Redistribuiri/distribuiri totale cf OUG nr. 29/2017 din:</t>
  </si>
  <si>
    <t xml:space="preserve"> - rezultatul reportat</t>
  </si>
  <si>
    <t xml:space="preserve">	 - alte rezerve</t>
  </si>
  <si>
    <t>alte venituri din exploatare (Rd.15+Rd.16+Rd.19+Rd.20+Rd.21), din care:</t>
  </si>
  <si>
    <t>cheltuieli cu sponsorizarea potrivit O.U.G. nr. 2/2015 (Rd.56=Rd.57+Rd.58+Rd.60), din care:</t>
  </si>
  <si>
    <t>Secretar general al judetului</t>
  </si>
  <si>
    <t xml:space="preserve">    Raluca Dan</t>
  </si>
  <si>
    <t xml:space="preserve"> la Hotararea nr.100/05.06.2025  </t>
  </si>
  <si>
    <t xml:space="preserve">         Contrasemneaza, </t>
  </si>
  <si>
    <t>Anexa nr. 1</t>
  </si>
  <si>
    <t>Anexa nr. 2</t>
  </si>
  <si>
    <t xml:space="preserve"> la Hotararea nr.100/05.06.2025   </t>
  </si>
  <si>
    <t xml:space="preserve">        Contrasemneaza, </t>
  </si>
  <si>
    <t>Anexa nr. 3</t>
  </si>
  <si>
    <t xml:space="preserve">                Contrasemneaza, </t>
  </si>
  <si>
    <t>Anexa nr. 4</t>
  </si>
  <si>
    <t>Anexa nr. 5</t>
  </si>
  <si>
    <t xml:space="preserve"> la Hotararea nr. 100/05.06.2025   </t>
  </si>
  <si>
    <t xml:space="preserve">Contrasemneaza,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</si>
</sst>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dd/mm/yy"/>
    <numFmt numFmtId="166" formatCode="0.0"/>
    <numFmt numFmtId="167" formatCode="#,##0.000"/>
    <numFmt numFmtId="168" formatCode="#,##0.00_ ;\-#,##0.00\ "/>
  </numFmts>
  <fonts count="9" x14ac:knownFonts="1"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i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4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2" fontId="4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165" fontId="2" fillId="0" borderId="0" xfId="0" applyNumberFormat="1" applyFont="1"/>
    <xf numFmtId="4" fontId="2" fillId="0" borderId="1" xfId="0" applyNumberFormat="1" applyFont="1" applyBorder="1"/>
    <xf numFmtId="164" fontId="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68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/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6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7" fontId="1" fillId="0" borderId="0" xfId="0" applyNumberFormat="1" applyFont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37" fontId="2" fillId="0" borderId="0" xfId="0" applyNumberFormat="1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7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7" fillId="0" borderId="1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wrapText="1"/>
    </xf>
    <xf numFmtId="3" fontId="2" fillId="0" borderId="0" xfId="0" applyNumberFormat="1" applyFont="1"/>
    <xf numFmtId="164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4" fontId="5" fillId="0" borderId="1" xfId="0" applyNumberFormat="1" applyFont="1" applyBorder="1"/>
    <xf numFmtId="164" fontId="5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164" fontId="2" fillId="0" borderId="0" xfId="0" applyNumberFormat="1" applyFont="1"/>
    <xf numFmtId="0" fontId="5" fillId="0" borderId="0" xfId="0" applyFont="1"/>
    <xf numFmtId="164" fontId="2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1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1" fillId="0" borderId="9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 wrapText="1"/>
    </xf>
    <xf numFmtId="4" fontId="4" fillId="2" borderId="1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4" fontId="2" fillId="2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FF66FF"/>
      <color rgb="FFFF99CC"/>
      <color rgb="FF33CCFF"/>
      <color rgb="FFFF33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lorina%20Cozma\Downloads\BVC%202025%20SERVICII%20PUBLICE%20VRANCEA_FF.xlsx" TargetMode="External"/><Relationship Id="rId1" Type="http://schemas.openxmlformats.org/officeDocument/2006/relationships/externalLinkPath" Target="file:///C:\Users\Florina%20Cozma\Downloads\BVC%202025%20SERVICII%20PUBLICE%20VRANCEA_F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A 1"/>
      <sheetName val="ANEXA 2"/>
      <sheetName val="Anexa 3"/>
      <sheetName val="Anexa 4"/>
      <sheetName val="Anexa 5"/>
    </sheetNames>
    <sheetDataSet>
      <sheetData sheetId="0"/>
      <sheetData sheetId="1">
        <row r="130">
          <cell r="H130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9"/>
  <sheetViews>
    <sheetView view="pageBreakPreview" zoomScale="95" zoomScaleNormal="95" zoomScaleSheetLayoutView="95" workbookViewId="0">
      <pane ySplit="15" topLeftCell="A74" activePane="bottomLeft" state="frozen"/>
      <selection pane="bottomLeft" activeCell="L2" sqref="L2"/>
    </sheetView>
  </sheetViews>
  <sheetFormatPr defaultColWidth="11.5703125" defaultRowHeight="18.75" x14ac:dyDescent="0.3"/>
  <cols>
    <col min="1" max="1" width="2.140625" style="2" customWidth="1"/>
    <col min="2" max="2" width="3.85546875" style="2" customWidth="1"/>
    <col min="3" max="3" width="4.28515625" style="2" customWidth="1"/>
    <col min="4" max="4" width="3.28515625" style="2" customWidth="1"/>
    <col min="5" max="5" width="46.7109375" style="36" customWidth="1"/>
    <col min="6" max="6" width="5" style="2" customWidth="1"/>
    <col min="7" max="7" width="11.28515625" style="2" customWidth="1"/>
    <col min="8" max="8" width="13.28515625" style="2" customWidth="1"/>
    <col min="9" max="9" width="9.28515625" style="7" customWidth="1"/>
    <col min="10" max="10" width="12.42578125" style="2" customWidth="1"/>
    <col min="11" max="11" width="13" style="2" customWidth="1"/>
    <col min="12" max="13" width="9.42578125" style="4" customWidth="1"/>
    <col min="14" max="16384" width="11.5703125" style="2"/>
  </cols>
  <sheetData>
    <row r="1" spans="1:16" ht="19.5" x14ac:dyDescent="0.35">
      <c r="A1" s="1" t="s">
        <v>228</v>
      </c>
      <c r="E1" s="47"/>
      <c r="F1" s="1"/>
      <c r="G1" s="1"/>
      <c r="H1" s="1"/>
      <c r="I1" s="3"/>
      <c r="J1" s="1"/>
    </row>
    <row r="2" spans="1:16" x14ac:dyDescent="0.3">
      <c r="A2" s="1" t="s">
        <v>229</v>
      </c>
      <c r="E2" s="47"/>
      <c r="F2" s="1"/>
      <c r="G2" s="1"/>
      <c r="H2" s="1"/>
      <c r="I2" s="1"/>
      <c r="J2" s="1"/>
      <c r="K2" s="1"/>
      <c r="L2" s="198" t="s">
        <v>370</v>
      </c>
    </row>
    <row r="3" spans="1:16" x14ac:dyDescent="0.3">
      <c r="A3" s="1" t="s">
        <v>194</v>
      </c>
      <c r="B3" s="1"/>
      <c r="C3" s="1"/>
      <c r="D3" s="1"/>
      <c r="E3" s="47"/>
      <c r="F3" s="1"/>
      <c r="G3" s="1"/>
      <c r="H3" s="1"/>
      <c r="I3" s="1"/>
      <c r="J3" s="1"/>
      <c r="K3" s="1"/>
      <c r="L3" s="198" t="s">
        <v>368</v>
      </c>
    </row>
    <row r="4" spans="1:16" x14ac:dyDescent="0.3">
      <c r="A4" s="1" t="s">
        <v>226</v>
      </c>
      <c r="B4" s="1"/>
      <c r="C4" s="1"/>
      <c r="D4" s="1"/>
      <c r="E4" s="47"/>
      <c r="F4" s="1"/>
      <c r="G4" s="1"/>
      <c r="H4" s="1"/>
      <c r="I4" s="1"/>
      <c r="J4" s="1"/>
      <c r="K4" s="1"/>
      <c r="L4" s="198"/>
    </row>
    <row r="5" spans="1:16" ht="19.5" x14ac:dyDescent="0.35">
      <c r="A5" s="1"/>
      <c r="B5" s="5"/>
      <c r="C5" s="5"/>
      <c r="D5" s="5"/>
      <c r="E5" s="47"/>
      <c r="F5" s="1"/>
      <c r="G5" s="1"/>
      <c r="H5" s="1"/>
      <c r="I5" s="3"/>
      <c r="J5" s="1"/>
    </row>
    <row r="6" spans="1:16" ht="19.5" x14ac:dyDescent="0.35">
      <c r="B6" s="1"/>
      <c r="C6" s="1"/>
      <c r="D6" s="1"/>
      <c r="E6" s="47"/>
      <c r="F6" s="1"/>
      <c r="G6" s="1"/>
      <c r="H6" s="1"/>
      <c r="I6" s="3"/>
      <c r="J6" s="1"/>
    </row>
    <row r="7" spans="1:16" x14ac:dyDescent="0.3">
      <c r="B7" s="200" t="s">
        <v>0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</row>
    <row r="8" spans="1:16" x14ac:dyDescent="0.3">
      <c r="B8" s="200" t="s">
        <v>220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</row>
    <row r="9" spans="1:16" ht="19.5" x14ac:dyDescent="0.35">
      <c r="B9" s="5"/>
      <c r="C9" s="5"/>
      <c r="D9" s="5"/>
      <c r="E9" s="60"/>
      <c r="F9" s="5"/>
      <c r="G9" s="5"/>
      <c r="H9" s="5"/>
      <c r="I9" s="6"/>
      <c r="J9" s="5"/>
    </row>
    <row r="10" spans="1:16" ht="19.5" x14ac:dyDescent="0.35">
      <c r="B10" s="1"/>
      <c r="C10" s="1"/>
      <c r="D10" s="1"/>
      <c r="E10" s="47"/>
      <c r="F10" s="1"/>
      <c r="G10" s="1"/>
      <c r="H10" s="1"/>
      <c r="I10" s="3"/>
      <c r="J10" s="1"/>
      <c r="M10" s="4" t="s">
        <v>1</v>
      </c>
    </row>
    <row r="11" spans="1:16" x14ac:dyDescent="0.3">
      <c r="K11" s="8"/>
    </row>
    <row r="12" spans="1:16" s="9" customFormat="1" ht="12.75" customHeight="1" x14ac:dyDescent="0.2">
      <c r="B12" s="201"/>
      <c r="C12" s="201"/>
      <c r="D12" s="201"/>
      <c r="E12" s="201" t="s">
        <v>2</v>
      </c>
      <c r="F12" s="201" t="s">
        <v>3</v>
      </c>
      <c r="G12" s="201" t="s">
        <v>217</v>
      </c>
      <c r="H12" s="201" t="s">
        <v>193</v>
      </c>
      <c r="I12" s="202" t="s">
        <v>4</v>
      </c>
      <c r="J12" s="201" t="s">
        <v>218</v>
      </c>
      <c r="K12" s="201" t="s">
        <v>219</v>
      </c>
      <c r="L12" s="203" t="s">
        <v>4</v>
      </c>
      <c r="M12" s="203"/>
    </row>
    <row r="13" spans="1:16" s="9" customFormat="1" ht="42" customHeight="1" x14ac:dyDescent="0.2">
      <c r="B13" s="201"/>
      <c r="C13" s="201"/>
      <c r="D13" s="201"/>
      <c r="E13" s="201"/>
      <c r="F13" s="201"/>
      <c r="G13" s="201"/>
      <c r="H13" s="201"/>
      <c r="I13" s="202"/>
      <c r="J13" s="201"/>
      <c r="K13" s="201"/>
      <c r="L13" s="12" t="s">
        <v>5</v>
      </c>
      <c r="M13" s="12" t="s">
        <v>6</v>
      </c>
    </row>
    <row r="14" spans="1:16" x14ac:dyDescent="0.3">
      <c r="B14" s="13">
        <v>0</v>
      </c>
      <c r="C14" s="199">
        <v>1</v>
      </c>
      <c r="D14" s="199"/>
      <c r="E14" s="34">
        <v>2</v>
      </c>
      <c r="F14" s="13">
        <v>3</v>
      </c>
      <c r="G14" s="13">
        <v>4</v>
      </c>
      <c r="H14" s="13">
        <v>5</v>
      </c>
      <c r="I14" s="13" t="s">
        <v>7</v>
      </c>
      <c r="J14" s="13">
        <v>7</v>
      </c>
      <c r="K14" s="13">
        <v>8</v>
      </c>
      <c r="L14" s="14">
        <v>9</v>
      </c>
      <c r="M14" s="14">
        <v>10</v>
      </c>
    </row>
    <row r="15" spans="1:16" s="1" customFormat="1" ht="37.5" x14ac:dyDescent="0.3">
      <c r="B15" s="15" t="s">
        <v>8</v>
      </c>
      <c r="C15" s="15"/>
      <c r="D15" s="15"/>
      <c r="E15" s="43" t="s">
        <v>230</v>
      </c>
      <c r="F15" s="16">
        <v>1</v>
      </c>
      <c r="G15" s="17">
        <f>'ANEXA 2'!H16</f>
        <v>0</v>
      </c>
      <c r="H15" s="17">
        <f>'ANEXA 2'!M16</f>
        <v>2325</v>
      </c>
      <c r="I15" s="194">
        <v>0</v>
      </c>
      <c r="J15" s="17">
        <f>J16+J19</f>
        <v>4500</v>
      </c>
      <c r="K15" s="17">
        <f>K16+K19</f>
        <v>4800</v>
      </c>
      <c r="L15" s="194">
        <f>J15/H15*100</f>
        <v>193.54838709677421</v>
      </c>
      <c r="M15" s="194">
        <f>K15/J15</f>
        <v>1.0666666666666667</v>
      </c>
      <c r="P15" s="20"/>
    </row>
    <row r="16" spans="1:16" x14ac:dyDescent="0.3">
      <c r="B16" s="21"/>
      <c r="C16" s="21">
        <v>1</v>
      </c>
      <c r="D16" s="21"/>
      <c r="E16" s="31" t="s">
        <v>231</v>
      </c>
      <c r="F16" s="13">
        <v>2</v>
      </c>
      <c r="G16" s="23">
        <f>'ANEXA 2'!H17</f>
        <v>0</v>
      </c>
      <c r="H16" s="25">
        <f>'ANEXA 2'!M17</f>
        <v>2325</v>
      </c>
      <c r="I16" s="194">
        <v>0</v>
      </c>
      <c r="J16" s="17">
        <v>4500</v>
      </c>
      <c r="K16" s="17">
        <v>4800</v>
      </c>
      <c r="L16" s="194">
        <f>J16/H16*100</f>
        <v>193.54838709677421</v>
      </c>
      <c r="M16" s="194">
        <f t="shared" ref="M16:M52" si="0">K16/J16</f>
        <v>1.0666666666666667</v>
      </c>
      <c r="P16" s="24"/>
    </row>
    <row r="17" spans="2:16" ht="37.5" x14ac:dyDescent="0.3">
      <c r="B17" s="21"/>
      <c r="C17" s="21"/>
      <c r="D17" s="21"/>
      <c r="E17" s="31" t="s">
        <v>232</v>
      </c>
      <c r="F17" s="13">
        <v>3</v>
      </c>
      <c r="G17" s="23">
        <f>'ANEXA 2'!H18</f>
        <v>0</v>
      </c>
      <c r="H17" s="25">
        <v>0</v>
      </c>
      <c r="I17" s="194">
        <v>0</v>
      </c>
      <c r="J17" s="17">
        <v>0</v>
      </c>
      <c r="K17" s="17">
        <v>0</v>
      </c>
      <c r="L17" s="194">
        <v>0</v>
      </c>
      <c r="M17" s="194">
        <v>0</v>
      </c>
      <c r="P17" s="24"/>
    </row>
    <row r="18" spans="2:16" ht="37.5" x14ac:dyDescent="0.3">
      <c r="B18" s="21"/>
      <c r="C18" s="21"/>
      <c r="D18" s="21"/>
      <c r="E18" s="31" t="s">
        <v>233</v>
      </c>
      <c r="F18" s="13">
        <v>4</v>
      </c>
      <c r="G18" s="23">
        <f>'ANEXA 2'!H19</f>
        <v>0</v>
      </c>
      <c r="H18" s="25">
        <v>0</v>
      </c>
      <c r="I18" s="194">
        <v>0</v>
      </c>
      <c r="J18" s="17">
        <v>0</v>
      </c>
      <c r="K18" s="17">
        <v>0</v>
      </c>
      <c r="L18" s="194">
        <v>0</v>
      </c>
      <c r="M18" s="194">
        <v>0</v>
      </c>
      <c r="P18" s="24"/>
    </row>
    <row r="19" spans="2:16" x14ac:dyDescent="0.3">
      <c r="B19" s="21"/>
      <c r="C19" s="21">
        <v>2</v>
      </c>
      <c r="D19" s="21"/>
      <c r="E19" s="31" t="s">
        <v>9</v>
      </c>
      <c r="F19" s="13">
        <v>5</v>
      </c>
      <c r="G19" s="23">
        <f>'ANEXA 2'!H37</f>
        <v>0</v>
      </c>
      <c r="H19" s="25">
        <f>'ANEXA 2'!M37</f>
        <v>0</v>
      </c>
      <c r="I19" s="194">
        <v>0</v>
      </c>
      <c r="J19" s="25">
        <v>0</v>
      </c>
      <c r="K19" s="25">
        <v>0</v>
      </c>
      <c r="L19" s="194">
        <v>0</v>
      </c>
      <c r="M19" s="194">
        <v>0</v>
      </c>
      <c r="P19" s="24"/>
    </row>
    <row r="20" spans="2:16" s="1" customFormat="1" ht="37.5" x14ac:dyDescent="0.3">
      <c r="B20" s="15" t="s">
        <v>11</v>
      </c>
      <c r="C20" s="15"/>
      <c r="D20" s="15"/>
      <c r="E20" s="43" t="s">
        <v>234</v>
      </c>
      <c r="F20" s="16">
        <v>6</v>
      </c>
      <c r="G20" s="26">
        <f>G21+G33</f>
        <v>0</v>
      </c>
      <c r="H20" s="17">
        <f t="shared" ref="H20:M20" si="1">H21+H33</f>
        <v>2024.39</v>
      </c>
      <c r="I20" s="17">
        <f t="shared" si="1"/>
        <v>0</v>
      </c>
      <c r="J20" s="17">
        <f t="shared" si="1"/>
        <v>4078.0149999999999</v>
      </c>
      <c r="K20" s="17">
        <f t="shared" si="1"/>
        <v>4093.0149999999999</v>
      </c>
      <c r="L20" s="17">
        <f t="shared" si="1"/>
        <v>201.44413872820945</v>
      </c>
      <c r="M20" s="17">
        <f t="shared" si="1"/>
        <v>1.0036782601339131</v>
      </c>
      <c r="P20" s="20"/>
    </row>
    <row r="21" spans="2:16" s="7" customFormat="1" ht="56.25" x14ac:dyDescent="0.3">
      <c r="B21" s="27"/>
      <c r="C21" s="27">
        <v>1</v>
      </c>
      <c r="D21" s="27"/>
      <c r="E21" s="28" t="s">
        <v>235</v>
      </c>
      <c r="F21" s="29">
        <v>7</v>
      </c>
      <c r="G21" s="30">
        <f>G22+G23+G24+G32</f>
        <v>0</v>
      </c>
      <c r="H21" s="193">
        <f>H22+H23+H24+H32</f>
        <v>2024.39</v>
      </c>
      <c r="I21" s="194">
        <v>0</v>
      </c>
      <c r="J21" s="193">
        <f>J22+J23+J24+J32</f>
        <v>4078.0149999999999</v>
      </c>
      <c r="K21" s="193">
        <f>K22+K23+K24+K32</f>
        <v>4093.0149999999999</v>
      </c>
      <c r="L21" s="194">
        <f t="shared" ref="L21:L26" si="2">J21/H21*100</f>
        <v>201.44413872820945</v>
      </c>
      <c r="M21" s="194">
        <f t="shared" si="0"/>
        <v>1.0036782601339131</v>
      </c>
      <c r="P21" s="24"/>
    </row>
    <row r="22" spans="2:16" x14ac:dyDescent="0.3">
      <c r="B22" s="21"/>
      <c r="C22" s="21"/>
      <c r="D22" s="21" t="s">
        <v>12</v>
      </c>
      <c r="E22" s="31" t="s">
        <v>13</v>
      </c>
      <c r="F22" s="13">
        <v>8</v>
      </c>
      <c r="G22" s="23">
        <f>'ANEXA 2'!H45</f>
        <v>0</v>
      </c>
      <c r="H22" s="25">
        <f>'ANEXA 2'!M45</f>
        <v>257.5</v>
      </c>
      <c r="I22" s="194">
        <v>0</v>
      </c>
      <c r="J22" s="25">
        <v>200</v>
      </c>
      <c r="K22" s="25">
        <v>200</v>
      </c>
      <c r="L22" s="194">
        <f t="shared" si="2"/>
        <v>77.669902912621353</v>
      </c>
      <c r="M22" s="194">
        <f t="shared" si="0"/>
        <v>1</v>
      </c>
      <c r="P22" s="24"/>
    </row>
    <row r="23" spans="2:16" ht="37.5" x14ac:dyDescent="0.3">
      <c r="B23" s="21"/>
      <c r="C23" s="21"/>
      <c r="D23" s="21" t="s">
        <v>14</v>
      </c>
      <c r="E23" s="31" t="s">
        <v>15</v>
      </c>
      <c r="F23" s="13">
        <v>9</v>
      </c>
      <c r="G23" s="23">
        <f>'ANEXA 2'!H93</f>
        <v>0</v>
      </c>
      <c r="H23" s="25">
        <f>'ANEXA 2'!M93</f>
        <v>15</v>
      </c>
      <c r="I23" s="194">
        <v>0</v>
      </c>
      <c r="J23" s="25">
        <v>10</v>
      </c>
      <c r="K23" s="25">
        <v>15</v>
      </c>
      <c r="L23" s="194">
        <f t="shared" si="2"/>
        <v>66.666666666666657</v>
      </c>
      <c r="M23" s="194">
        <f t="shared" si="0"/>
        <v>1.5</v>
      </c>
      <c r="P23" s="24"/>
    </row>
    <row r="24" spans="2:16" ht="56.25" x14ac:dyDescent="0.3">
      <c r="B24" s="21"/>
      <c r="C24" s="21"/>
      <c r="D24" s="21" t="s">
        <v>16</v>
      </c>
      <c r="E24" s="31" t="s">
        <v>236</v>
      </c>
      <c r="F24" s="13">
        <v>10</v>
      </c>
      <c r="G24" s="23">
        <f>G25+G28+G30+G31</f>
        <v>0</v>
      </c>
      <c r="H24" s="25">
        <f>H25+H28+H30+H31</f>
        <v>1721.89</v>
      </c>
      <c r="I24" s="194">
        <v>0</v>
      </c>
      <c r="J24" s="25">
        <f>J25+J28+J30+J31</f>
        <v>3818.0149999999999</v>
      </c>
      <c r="K24" s="25">
        <f>K25+K28+K30+K31</f>
        <v>3818.0149999999999</v>
      </c>
      <c r="L24" s="194">
        <f t="shared" si="2"/>
        <v>221.73396674584319</v>
      </c>
      <c r="M24" s="194">
        <f t="shared" si="0"/>
        <v>1</v>
      </c>
    </row>
    <row r="25" spans="2:16" ht="37.5" x14ac:dyDescent="0.3">
      <c r="B25" s="21"/>
      <c r="C25" s="21"/>
      <c r="D25" s="21"/>
      <c r="E25" s="31" t="s">
        <v>237</v>
      </c>
      <c r="F25" s="13">
        <v>11</v>
      </c>
      <c r="G25" s="23">
        <f>G26+G27</f>
        <v>0</v>
      </c>
      <c r="H25" s="25">
        <f>H26+H27</f>
        <v>1456</v>
      </c>
      <c r="I25" s="194">
        <v>0</v>
      </c>
      <c r="J25" s="25">
        <f>J26+J27</f>
        <v>3500</v>
      </c>
      <c r="K25" s="25">
        <f>K26+K27</f>
        <v>3500</v>
      </c>
      <c r="L25" s="194">
        <f t="shared" si="2"/>
        <v>240.38461538461539</v>
      </c>
      <c r="M25" s="194">
        <f t="shared" si="0"/>
        <v>1</v>
      </c>
    </row>
    <row r="26" spans="2:16" x14ac:dyDescent="0.3">
      <c r="B26" s="21"/>
      <c r="C26" s="21"/>
      <c r="D26" s="21"/>
      <c r="E26" s="31" t="s">
        <v>17</v>
      </c>
      <c r="F26" s="13">
        <v>12</v>
      </c>
      <c r="G26" s="23">
        <f>'ANEXA 2'!H102</f>
        <v>0</v>
      </c>
      <c r="H26" s="25">
        <f>'ANEXA 2'!M102</f>
        <v>1456</v>
      </c>
      <c r="I26" s="194">
        <v>0</v>
      </c>
      <c r="J26" s="25">
        <v>3500</v>
      </c>
      <c r="K26" s="25">
        <v>3500</v>
      </c>
      <c r="L26" s="194">
        <f t="shared" si="2"/>
        <v>240.38461538461539</v>
      </c>
      <c r="M26" s="194">
        <f t="shared" si="0"/>
        <v>1</v>
      </c>
    </row>
    <row r="27" spans="2:16" x14ac:dyDescent="0.3">
      <c r="B27" s="21"/>
      <c r="C27" s="21"/>
      <c r="D27" s="21"/>
      <c r="E27" s="31" t="s">
        <v>18</v>
      </c>
      <c r="F27" s="13">
        <v>13</v>
      </c>
      <c r="G27" s="23">
        <f>'ANEXA 2'!H106</f>
        <v>0</v>
      </c>
      <c r="H27" s="25">
        <f>'ANEXA 2'!M106</f>
        <v>0</v>
      </c>
      <c r="I27" s="194">
        <v>0</v>
      </c>
      <c r="J27" s="25"/>
      <c r="K27" s="25"/>
      <c r="L27" s="194"/>
      <c r="M27" s="194"/>
    </row>
    <row r="28" spans="2:16" x14ac:dyDescent="0.3">
      <c r="B28" s="21"/>
      <c r="C28" s="21"/>
      <c r="D28" s="21"/>
      <c r="E28" s="31" t="s">
        <v>19</v>
      </c>
      <c r="F28" s="32">
        <v>14</v>
      </c>
      <c r="G28" s="23">
        <f>'ANEXA 2'!H114</f>
        <v>0</v>
      </c>
      <c r="H28" s="25">
        <f>'ANEXA 2'!M114</f>
        <v>0</v>
      </c>
      <c r="I28" s="194">
        <v>0</v>
      </c>
      <c r="J28" s="25">
        <v>0</v>
      </c>
      <c r="K28" s="25">
        <v>0</v>
      </c>
      <c r="L28" s="195" t="s">
        <v>10</v>
      </c>
      <c r="M28" s="194"/>
    </row>
    <row r="29" spans="2:16" s="36" customFormat="1" ht="37.5" x14ac:dyDescent="0.3">
      <c r="B29" s="32"/>
      <c r="C29" s="32"/>
      <c r="D29" s="32"/>
      <c r="E29" s="31" t="s">
        <v>20</v>
      </c>
      <c r="F29" s="34">
        <v>15</v>
      </c>
      <c r="G29" s="35">
        <v>0</v>
      </c>
      <c r="H29" s="25">
        <f>'ANEXA 2'!M114</f>
        <v>0</v>
      </c>
      <c r="I29" s="194">
        <v>0</v>
      </c>
      <c r="J29" s="25">
        <v>0</v>
      </c>
      <c r="K29" s="25">
        <v>0</v>
      </c>
      <c r="L29" s="195" t="s">
        <v>10</v>
      </c>
      <c r="M29" s="194"/>
      <c r="P29" s="37"/>
    </row>
    <row r="30" spans="2:16" s="36" customFormat="1" ht="56.25" x14ac:dyDescent="0.3">
      <c r="B30" s="32"/>
      <c r="C30" s="32"/>
      <c r="D30" s="32"/>
      <c r="E30" s="31" t="s">
        <v>21</v>
      </c>
      <c r="F30" s="34">
        <v>16</v>
      </c>
      <c r="G30" s="35">
        <f>'ANEXA 2'!H118</f>
        <v>0</v>
      </c>
      <c r="H30" s="50">
        <f>'ANEXA 2'!M118</f>
        <v>228</v>
      </c>
      <c r="I30" s="194">
        <v>0</v>
      </c>
      <c r="J30" s="123">
        <v>234</v>
      </c>
      <c r="K30" s="123">
        <v>234</v>
      </c>
      <c r="L30" s="194">
        <f>J30/H30*100</f>
        <v>102.63157894736842</v>
      </c>
      <c r="M30" s="194">
        <f t="shared" si="0"/>
        <v>1</v>
      </c>
      <c r="P30" s="37"/>
    </row>
    <row r="31" spans="2:16" s="36" customFormat="1" ht="37.5" x14ac:dyDescent="0.3">
      <c r="B31" s="32"/>
      <c r="C31" s="32"/>
      <c r="D31" s="32"/>
      <c r="E31" s="31" t="s">
        <v>238</v>
      </c>
      <c r="F31" s="34">
        <v>17</v>
      </c>
      <c r="G31" s="35">
        <f>'ANEXA 2'!H127</f>
        <v>0</v>
      </c>
      <c r="H31" s="50">
        <f>'ANEXA 2'!M127</f>
        <v>37.89</v>
      </c>
      <c r="I31" s="194">
        <v>0</v>
      </c>
      <c r="J31" s="123">
        <f>(J26+J30)*2.25%</f>
        <v>84.015000000000001</v>
      </c>
      <c r="K31" s="123">
        <f>(K26+K30)*2.25%</f>
        <v>84.015000000000001</v>
      </c>
      <c r="L31" s="194">
        <f>J31/H31*100</f>
        <v>221.73396674584325</v>
      </c>
      <c r="M31" s="194">
        <f t="shared" si="0"/>
        <v>1</v>
      </c>
      <c r="P31" s="37"/>
    </row>
    <row r="32" spans="2:16" s="36" customFormat="1" ht="37.5" x14ac:dyDescent="0.3">
      <c r="B32" s="32"/>
      <c r="C32" s="32"/>
      <c r="D32" s="32" t="s">
        <v>22</v>
      </c>
      <c r="E32" s="31" t="s">
        <v>23</v>
      </c>
      <c r="F32" s="34">
        <v>18</v>
      </c>
      <c r="G32" s="35">
        <f>'ANEXA 2'!H128</f>
        <v>0</v>
      </c>
      <c r="H32" s="50">
        <f>'ANEXA 2'!M128</f>
        <v>30</v>
      </c>
      <c r="I32" s="194">
        <v>0</v>
      </c>
      <c r="J32" s="25">
        <v>50</v>
      </c>
      <c r="K32" s="25">
        <v>60</v>
      </c>
      <c r="L32" s="194">
        <f>J32/H32*100</f>
        <v>166.66666666666669</v>
      </c>
      <c r="M32" s="194">
        <f t="shared" si="0"/>
        <v>1.2</v>
      </c>
      <c r="P32" s="37"/>
    </row>
    <row r="33" spans="2:13" s="41" customFormat="1" x14ac:dyDescent="0.3">
      <c r="B33" s="38"/>
      <c r="C33" s="38">
        <v>2</v>
      </c>
      <c r="D33" s="38"/>
      <c r="E33" s="28" t="s">
        <v>24</v>
      </c>
      <c r="F33" s="39">
        <v>19</v>
      </c>
      <c r="G33" s="40">
        <f>'ANEXA 2'!H145</f>
        <v>0</v>
      </c>
      <c r="H33" s="196">
        <f>'ANEXA 2'!M145</f>
        <v>0</v>
      </c>
      <c r="I33" s="194">
        <v>0</v>
      </c>
      <c r="J33" s="25"/>
      <c r="K33" s="25"/>
      <c r="L33" s="194">
        <v>0</v>
      </c>
      <c r="M33" s="194"/>
    </row>
    <row r="34" spans="2:13" s="47" customFormat="1" ht="37.5" x14ac:dyDescent="0.3">
      <c r="B34" s="42" t="s">
        <v>25</v>
      </c>
      <c r="C34" s="42"/>
      <c r="D34" s="42"/>
      <c r="E34" s="43" t="s">
        <v>239</v>
      </c>
      <c r="F34" s="44">
        <v>20</v>
      </c>
      <c r="G34" s="45">
        <f>G15-G20</f>
        <v>0</v>
      </c>
      <c r="H34" s="45">
        <f>'Anexa 5'!F22</f>
        <v>300.6099999999999</v>
      </c>
      <c r="I34" s="194">
        <v>0</v>
      </c>
      <c r="J34" s="45">
        <f>J15-J20</f>
        <v>421.98500000000013</v>
      </c>
      <c r="K34" s="45">
        <f>K15-K20</f>
        <v>706.98500000000013</v>
      </c>
      <c r="L34" s="194">
        <v>0</v>
      </c>
      <c r="M34" s="194">
        <f t="shared" si="0"/>
        <v>1.6753794566157563</v>
      </c>
    </row>
    <row r="35" spans="2:13" s="36" customFormat="1" ht="37.5" x14ac:dyDescent="0.3">
      <c r="B35" s="32" t="s">
        <v>26</v>
      </c>
      <c r="C35" s="32">
        <v>1</v>
      </c>
      <c r="D35" s="32"/>
      <c r="E35" s="31" t="s">
        <v>240</v>
      </c>
      <c r="F35" s="32">
        <v>21</v>
      </c>
      <c r="G35" s="35">
        <f>'ANEXA 2'!H156</f>
        <v>0</v>
      </c>
      <c r="H35" s="83">
        <v>0</v>
      </c>
      <c r="I35" s="194">
        <v>0</v>
      </c>
      <c r="J35" s="83">
        <f>(J34-J41)*0.16</f>
        <v>64.141720000000021</v>
      </c>
      <c r="K35" s="83">
        <f>(K34-K41)*0.16</f>
        <v>107.46172000000003</v>
      </c>
      <c r="L35" s="194">
        <v>0</v>
      </c>
      <c r="M35" s="194">
        <f t="shared" si="0"/>
        <v>1.6753794566157565</v>
      </c>
    </row>
    <row r="36" spans="2:13" s="36" customFormat="1" x14ac:dyDescent="0.3">
      <c r="B36" s="32"/>
      <c r="C36" s="32">
        <v>2</v>
      </c>
      <c r="D36" s="32"/>
      <c r="E36" s="31" t="s">
        <v>241</v>
      </c>
      <c r="F36" s="32">
        <v>22</v>
      </c>
      <c r="G36" s="35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</row>
    <row r="37" spans="2:13" s="36" customFormat="1" ht="37.5" x14ac:dyDescent="0.3">
      <c r="B37" s="32"/>
      <c r="C37" s="32">
        <v>3</v>
      </c>
      <c r="D37" s="32"/>
      <c r="E37" s="48" t="s">
        <v>242</v>
      </c>
      <c r="F37" s="49">
        <v>23</v>
      </c>
      <c r="G37" s="35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2:13" s="36" customFormat="1" ht="37.5" x14ac:dyDescent="0.3">
      <c r="B38" s="32"/>
      <c r="C38" s="32">
        <v>4</v>
      </c>
      <c r="D38" s="32"/>
      <c r="E38" s="48" t="s">
        <v>243</v>
      </c>
      <c r="F38" s="49">
        <v>24</v>
      </c>
      <c r="G38" s="35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</row>
    <row r="39" spans="2:13" s="36" customFormat="1" ht="37.5" x14ac:dyDescent="0.3">
      <c r="B39" s="32"/>
      <c r="C39" s="32">
        <v>5</v>
      </c>
      <c r="D39" s="32"/>
      <c r="E39" s="48" t="s">
        <v>244</v>
      </c>
      <c r="F39" s="49">
        <v>25</v>
      </c>
      <c r="G39" s="35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</row>
    <row r="40" spans="2:13" s="36" customFormat="1" ht="37.700000000000003" customHeight="1" x14ac:dyDescent="0.3">
      <c r="B40" s="32" t="s">
        <v>27</v>
      </c>
      <c r="C40" s="32"/>
      <c r="D40" s="32"/>
      <c r="E40" s="43" t="s">
        <v>245</v>
      </c>
      <c r="F40" s="42">
        <v>26</v>
      </c>
      <c r="G40" s="45">
        <f>G34-G35</f>
        <v>0</v>
      </c>
      <c r="H40" s="45">
        <f>H34-H35</f>
        <v>300.6099999999999</v>
      </c>
      <c r="I40" s="194">
        <v>0</v>
      </c>
      <c r="J40" s="45">
        <f>J34-J35</f>
        <v>357.84328000000011</v>
      </c>
      <c r="K40" s="45">
        <f>K34-K35</f>
        <v>599.52328000000011</v>
      </c>
      <c r="L40" s="194">
        <v>0</v>
      </c>
      <c r="M40" s="194">
        <f t="shared" si="0"/>
        <v>1.6753794566157563</v>
      </c>
    </row>
    <row r="41" spans="2:13" s="36" customFormat="1" x14ac:dyDescent="0.3">
      <c r="B41" s="32"/>
      <c r="C41" s="32">
        <v>1</v>
      </c>
      <c r="D41" s="32"/>
      <c r="E41" s="31" t="s">
        <v>183</v>
      </c>
      <c r="F41" s="34">
        <v>27</v>
      </c>
      <c r="G41" s="35">
        <v>0</v>
      </c>
      <c r="H41" s="50">
        <v>3.89</v>
      </c>
      <c r="I41" s="194">
        <v>0</v>
      </c>
      <c r="J41" s="50">
        <f>0.05*J34</f>
        <v>21.099250000000008</v>
      </c>
      <c r="K41" s="50">
        <f>0.05*K34</f>
        <v>35.349250000000005</v>
      </c>
      <c r="L41" s="194">
        <v>0</v>
      </c>
      <c r="M41" s="194">
        <f t="shared" si="0"/>
        <v>1.675379456615756</v>
      </c>
    </row>
    <row r="42" spans="2:13" s="36" customFormat="1" ht="37.5" x14ac:dyDescent="0.3">
      <c r="B42" s="32"/>
      <c r="C42" s="32">
        <v>2</v>
      </c>
      <c r="D42" s="32"/>
      <c r="E42" s="31" t="s">
        <v>28</v>
      </c>
      <c r="F42" s="34">
        <v>28</v>
      </c>
      <c r="G42" s="35">
        <v>0</v>
      </c>
      <c r="H42" s="50">
        <v>0</v>
      </c>
      <c r="I42" s="194">
        <v>0</v>
      </c>
      <c r="J42" s="50">
        <v>0</v>
      </c>
      <c r="K42" s="50">
        <v>0</v>
      </c>
      <c r="L42" s="195" t="s">
        <v>10</v>
      </c>
      <c r="M42" s="194"/>
    </row>
    <row r="43" spans="2:13" s="36" customFormat="1" ht="37.5" x14ac:dyDescent="0.3">
      <c r="B43" s="32"/>
      <c r="C43" s="32">
        <v>3</v>
      </c>
      <c r="D43" s="32"/>
      <c r="E43" s="31" t="s">
        <v>29</v>
      </c>
      <c r="F43" s="32">
        <v>29</v>
      </c>
      <c r="G43" s="50">
        <v>0</v>
      </c>
      <c r="H43" s="50"/>
      <c r="I43" s="194">
        <v>0</v>
      </c>
      <c r="J43" s="50">
        <v>0</v>
      </c>
      <c r="K43" s="50">
        <v>0</v>
      </c>
      <c r="L43" s="195" t="s">
        <v>10</v>
      </c>
      <c r="M43" s="194"/>
    </row>
    <row r="44" spans="2:13" s="36" customFormat="1" ht="131.25" x14ac:dyDescent="0.3">
      <c r="B44" s="32"/>
      <c r="C44" s="32">
        <v>4</v>
      </c>
      <c r="D44" s="32"/>
      <c r="E44" s="31" t="s">
        <v>246</v>
      </c>
      <c r="F44" s="32">
        <v>30</v>
      </c>
      <c r="G44" s="35">
        <v>0</v>
      </c>
      <c r="H44" s="50">
        <v>0</v>
      </c>
      <c r="I44" s="194">
        <v>0</v>
      </c>
      <c r="J44" s="50">
        <v>0</v>
      </c>
      <c r="K44" s="50">
        <v>0</v>
      </c>
      <c r="L44" s="195" t="s">
        <v>10</v>
      </c>
      <c r="M44" s="194"/>
    </row>
    <row r="45" spans="2:13" s="36" customFormat="1" x14ac:dyDescent="0.3">
      <c r="B45" s="32"/>
      <c r="C45" s="32">
        <v>5</v>
      </c>
      <c r="D45" s="32"/>
      <c r="E45" s="31" t="s">
        <v>30</v>
      </c>
      <c r="F45" s="32">
        <v>31</v>
      </c>
      <c r="G45" s="35">
        <v>0</v>
      </c>
      <c r="H45" s="50">
        <v>0</v>
      </c>
      <c r="I45" s="194">
        <v>0</v>
      </c>
      <c r="J45" s="50">
        <v>0</v>
      </c>
      <c r="K45" s="50">
        <v>0</v>
      </c>
      <c r="L45" s="195" t="s">
        <v>10</v>
      </c>
      <c r="M45" s="194"/>
    </row>
    <row r="46" spans="2:13" s="36" customFormat="1" ht="56.25" x14ac:dyDescent="0.3">
      <c r="B46" s="32"/>
      <c r="C46" s="32">
        <v>6</v>
      </c>
      <c r="D46" s="32"/>
      <c r="E46" s="31" t="s">
        <v>247</v>
      </c>
      <c r="F46" s="32">
        <v>32</v>
      </c>
      <c r="G46" s="35">
        <f>G40-G41-G42-G43-G44-G45</f>
        <v>0</v>
      </c>
      <c r="H46" s="50">
        <f>H40-H41-H42-H43-H44-H45</f>
        <v>296.71999999999991</v>
      </c>
      <c r="I46" s="194">
        <v>0</v>
      </c>
      <c r="J46" s="50">
        <f>J40-J41-J42-J43-J44-J45</f>
        <v>336.74403000000012</v>
      </c>
      <c r="K46" s="50">
        <f>K40-K41-K42-K43-K44-K45</f>
        <v>564.17403000000013</v>
      </c>
      <c r="L46" s="194">
        <v>0</v>
      </c>
      <c r="M46" s="194">
        <f t="shared" si="0"/>
        <v>1.6753794566157563</v>
      </c>
    </row>
    <row r="47" spans="2:13" s="36" customFormat="1" ht="93.75" x14ac:dyDescent="0.3">
      <c r="B47" s="32"/>
      <c r="C47" s="32">
        <v>7</v>
      </c>
      <c r="D47" s="32"/>
      <c r="E47" s="31" t="s">
        <v>31</v>
      </c>
      <c r="F47" s="32">
        <v>33</v>
      </c>
      <c r="G47" s="35">
        <v>0</v>
      </c>
      <c r="H47" s="197">
        <v>0</v>
      </c>
      <c r="I47" s="194">
        <v>0</v>
      </c>
      <c r="J47" s="50">
        <v>0</v>
      </c>
      <c r="K47" s="50">
        <v>0</v>
      </c>
      <c r="L47" s="195" t="s">
        <v>10</v>
      </c>
      <c r="M47" s="194"/>
    </row>
    <row r="48" spans="2:13" s="36" customFormat="1" ht="92.25" customHeight="1" x14ac:dyDescent="0.3">
      <c r="B48" s="32"/>
      <c r="C48" s="32">
        <v>8</v>
      </c>
      <c r="D48" s="32"/>
      <c r="E48" s="31" t="s">
        <v>32</v>
      </c>
      <c r="F48" s="32">
        <v>34</v>
      </c>
      <c r="G48" s="35">
        <v>0</v>
      </c>
      <c r="H48" s="50">
        <v>0</v>
      </c>
      <c r="I48" s="194">
        <v>0</v>
      </c>
      <c r="J48" s="50">
        <v>0</v>
      </c>
      <c r="K48" s="50">
        <v>0</v>
      </c>
      <c r="L48" s="195" t="s">
        <v>10</v>
      </c>
      <c r="M48" s="194"/>
    </row>
    <row r="49" spans="2:13" s="36" customFormat="1" x14ac:dyDescent="0.3">
      <c r="B49" s="32"/>
      <c r="C49" s="32"/>
      <c r="D49" s="32" t="s">
        <v>33</v>
      </c>
      <c r="E49" s="51" t="s">
        <v>34</v>
      </c>
      <c r="F49" s="32">
        <v>35</v>
      </c>
      <c r="G49" s="35">
        <v>0</v>
      </c>
      <c r="H49" s="50">
        <v>0</v>
      </c>
      <c r="I49" s="194">
        <v>0</v>
      </c>
      <c r="J49" s="50">
        <v>0</v>
      </c>
      <c r="K49" s="50">
        <v>0</v>
      </c>
      <c r="L49" s="195" t="s">
        <v>10</v>
      </c>
      <c r="M49" s="194"/>
    </row>
    <row r="50" spans="2:13" s="36" customFormat="1" ht="22.5" customHeight="1" x14ac:dyDescent="0.3">
      <c r="B50" s="32"/>
      <c r="C50" s="32"/>
      <c r="D50" s="32" t="s">
        <v>35</v>
      </c>
      <c r="E50" s="51" t="s">
        <v>36</v>
      </c>
      <c r="F50" s="32">
        <v>36</v>
      </c>
      <c r="G50" s="35">
        <v>0</v>
      </c>
      <c r="H50" s="50">
        <v>0</v>
      </c>
      <c r="I50" s="194">
        <v>0</v>
      </c>
      <c r="J50" s="50">
        <v>0</v>
      </c>
      <c r="K50" s="50">
        <v>0</v>
      </c>
      <c r="L50" s="195" t="s">
        <v>10</v>
      </c>
      <c r="M50" s="194"/>
    </row>
    <row r="51" spans="2:13" s="36" customFormat="1" ht="37.5" x14ac:dyDescent="0.3">
      <c r="B51" s="32"/>
      <c r="C51" s="32"/>
      <c r="D51" s="32" t="s">
        <v>37</v>
      </c>
      <c r="E51" s="51" t="s">
        <v>38</v>
      </c>
      <c r="F51" s="32">
        <v>37</v>
      </c>
      <c r="G51" s="35">
        <v>0</v>
      </c>
      <c r="H51" s="50">
        <v>0</v>
      </c>
      <c r="I51" s="194">
        <v>0</v>
      </c>
      <c r="J51" s="50">
        <v>0</v>
      </c>
      <c r="K51" s="50">
        <v>0</v>
      </c>
      <c r="L51" s="195" t="s">
        <v>10</v>
      </c>
      <c r="M51" s="194"/>
    </row>
    <row r="52" spans="2:13" s="36" customFormat="1" ht="75" x14ac:dyDescent="0.3">
      <c r="B52" s="32"/>
      <c r="C52" s="32">
        <v>9</v>
      </c>
      <c r="D52" s="32"/>
      <c r="E52" s="51" t="s">
        <v>248</v>
      </c>
      <c r="F52" s="32">
        <v>38</v>
      </c>
      <c r="G52" s="35">
        <f>G46</f>
        <v>0</v>
      </c>
      <c r="H52" s="50">
        <f>H46</f>
        <v>296.71999999999991</v>
      </c>
      <c r="I52" s="194">
        <v>0</v>
      </c>
      <c r="J52" s="50">
        <f>J46</f>
        <v>336.74403000000012</v>
      </c>
      <c r="K52" s="50">
        <f>K46</f>
        <v>564.17403000000013</v>
      </c>
      <c r="L52" s="194">
        <v>0</v>
      </c>
      <c r="M52" s="194">
        <f t="shared" si="0"/>
        <v>1.6753794566157563</v>
      </c>
    </row>
    <row r="53" spans="2:13" s="36" customFormat="1" ht="37.5" x14ac:dyDescent="0.3">
      <c r="B53" s="32" t="s">
        <v>39</v>
      </c>
      <c r="C53" s="32"/>
      <c r="D53" s="32"/>
      <c r="E53" s="31" t="s">
        <v>40</v>
      </c>
      <c r="F53" s="32">
        <v>39</v>
      </c>
      <c r="G53" s="35">
        <v>0</v>
      </c>
      <c r="H53" s="50">
        <v>0</v>
      </c>
      <c r="I53" s="194">
        <v>0</v>
      </c>
      <c r="J53" s="50">
        <v>0</v>
      </c>
      <c r="K53" s="50">
        <v>0</v>
      </c>
      <c r="L53" s="195" t="s">
        <v>10</v>
      </c>
      <c r="M53" s="194"/>
    </row>
    <row r="54" spans="2:13" s="36" customFormat="1" ht="37.5" x14ac:dyDescent="0.3">
      <c r="B54" s="32" t="s">
        <v>41</v>
      </c>
      <c r="C54" s="32"/>
      <c r="D54" s="32"/>
      <c r="E54" s="31" t="s">
        <v>42</v>
      </c>
      <c r="F54" s="32">
        <v>40</v>
      </c>
      <c r="G54" s="35">
        <v>0</v>
      </c>
      <c r="H54" s="50">
        <v>0</v>
      </c>
      <c r="I54" s="194">
        <v>0</v>
      </c>
      <c r="J54" s="50">
        <v>0</v>
      </c>
      <c r="K54" s="50">
        <v>0</v>
      </c>
      <c r="L54" s="195" t="s">
        <v>10</v>
      </c>
      <c r="M54" s="194"/>
    </row>
    <row r="55" spans="2:13" s="36" customFormat="1" x14ac:dyDescent="0.3">
      <c r="B55" s="32"/>
      <c r="C55" s="32"/>
      <c r="D55" s="32" t="s">
        <v>33</v>
      </c>
      <c r="E55" s="31" t="s">
        <v>43</v>
      </c>
      <c r="F55" s="32">
        <v>41</v>
      </c>
      <c r="G55" s="35">
        <v>0</v>
      </c>
      <c r="H55" s="50">
        <v>0</v>
      </c>
      <c r="I55" s="194">
        <v>0</v>
      </c>
      <c r="J55" s="50">
        <v>0</v>
      </c>
      <c r="K55" s="50">
        <v>0</v>
      </c>
      <c r="L55" s="195" t="s">
        <v>10</v>
      </c>
      <c r="M55" s="194"/>
    </row>
    <row r="56" spans="2:13" s="36" customFormat="1" ht="37.5" x14ac:dyDescent="0.3">
      <c r="B56" s="32"/>
      <c r="C56" s="32"/>
      <c r="D56" s="32" t="s">
        <v>35</v>
      </c>
      <c r="E56" s="31" t="s">
        <v>44</v>
      </c>
      <c r="F56" s="32">
        <v>42</v>
      </c>
      <c r="G56" s="35">
        <v>0</v>
      </c>
      <c r="H56" s="50">
        <v>0</v>
      </c>
      <c r="I56" s="194">
        <v>0</v>
      </c>
      <c r="J56" s="50">
        <v>0</v>
      </c>
      <c r="K56" s="50">
        <v>0</v>
      </c>
      <c r="L56" s="195" t="s">
        <v>10</v>
      </c>
      <c r="M56" s="194"/>
    </row>
    <row r="57" spans="2:13" s="36" customFormat="1" ht="37.5" x14ac:dyDescent="0.3">
      <c r="B57" s="32"/>
      <c r="C57" s="32"/>
      <c r="D57" s="32" t="s">
        <v>37</v>
      </c>
      <c r="E57" s="31" t="s">
        <v>45</v>
      </c>
      <c r="F57" s="32">
        <v>43</v>
      </c>
      <c r="G57" s="35">
        <v>0</v>
      </c>
      <c r="H57" s="50">
        <v>0</v>
      </c>
      <c r="I57" s="194">
        <v>0</v>
      </c>
      <c r="J57" s="50">
        <v>0</v>
      </c>
      <c r="K57" s="50">
        <v>0</v>
      </c>
      <c r="L57" s="195" t="s">
        <v>10</v>
      </c>
      <c r="M57" s="194"/>
    </row>
    <row r="58" spans="2:13" s="36" customFormat="1" ht="37.5" x14ac:dyDescent="0.3">
      <c r="B58" s="32"/>
      <c r="C58" s="32"/>
      <c r="D58" s="32" t="s">
        <v>46</v>
      </c>
      <c r="E58" s="31" t="s">
        <v>47</v>
      </c>
      <c r="F58" s="32">
        <v>44</v>
      </c>
      <c r="G58" s="35">
        <v>0</v>
      </c>
      <c r="H58" s="50">
        <v>0</v>
      </c>
      <c r="I58" s="194">
        <v>0</v>
      </c>
      <c r="J58" s="50">
        <v>0</v>
      </c>
      <c r="K58" s="50">
        <v>0</v>
      </c>
      <c r="L58" s="195" t="s">
        <v>10</v>
      </c>
      <c r="M58" s="194"/>
    </row>
    <row r="59" spans="2:13" s="36" customFormat="1" x14ac:dyDescent="0.3">
      <c r="B59" s="32"/>
      <c r="C59" s="32"/>
      <c r="D59" s="32" t="s">
        <v>48</v>
      </c>
      <c r="E59" s="31" t="s">
        <v>49</v>
      </c>
      <c r="F59" s="32">
        <v>45</v>
      </c>
      <c r="G59" s="35">
        <v>0</v>
      </c>
      <c r="H59" s="50">
        <v>0</v>
      </c>
      <c r="I59" s="194">
        <v>0</v>
      </c>
      <c r="J59" s="50">
        <v>0</v>
      </c>
      <c r="K59" s="50">
        <v>0</v>
      </c>
      <c r="L59" s="195" t="s">
        <v>10</v>
      </c>
      <c r="M59" s="194"/>
    </row>
    <row r="60" spans="2:13" s="36" customFormat="1" ht="37.5" x14ac:dyDescent="0.3">
      <c r="B60" s="32" t="s">
        <v>50</v>
      </c>
      <c r="C60" s="32"/>
      <c r="D60" s="32"/>
      <c r="E60" s="31" t="s">
        <v>51</v>
      </c>
      <c r="F60" s="32">
        <v>46</v>
      </c>
      <c r="G60" s="35">
        <f>'Anexa 4'!F14</f>
        <v>0</v>
      </c>
      <c r="H60" s="50">
        <f>'Anexa 4'!G14</f>
        <v>2150</v>
      </c>
      <c r="I60" s="194">
        <v>0</v>
      </c>
      <c r="J60" s="50">
        <f>'Anexa 4'!H14</f>
        <v>0</v>
      </c>
      <c r="K60" s="50">
        <f>'Anexa 4'!I14</f>
        <v>0</v>
      </c>
      <c r="L60" s="194"/>
      <c r="M60" s="194"/>
    </row>
    <row r="61" spans="2:13" s="36" customFormat="1" x14ac:dyDescent="0.3">
      <c r="B61" s="32"/>
      <c r="C61" s="32">
        <v>1</v>
      </c>
      <c r="D61" s="32"/>
      <c r="E61" s="31" t="s">
        <v>52</v>
      </c>
      <c r="F61" s="32">
        <v>47</v>
      </c>
      <c r="G61" s="35">
        <v>0</v>
      </c>
      <c r="H61" s="50">
        <f>'Anexa 4'!G18</f>
        <v>2150</v>
      </c>
      <c r="I61" s="194">
        <v>0</v>
      </c>
      <c r="J61" s="50">
        <f>'Anexa 4'!H18</f>
        <v>0</v>
      </c>
      <c r="K61" s="50">
        <f>'Anexa 4'!I18</f>
        <v>0</v>
      </c>
      <c r="L61" s="195" t="s">
        <v>10</v>
      </c>
      <c r="M61" s="194"/>
    </row>
    <row r="62" spans="2:13" s="36" customFormat="1" ht="56.25" x14ac:dyDescent="0.3">
      <c r="B62" s="32"/>
      <c r="C62" s="32"/>
      <c r="D62" s="32"/>
      <c r="E62" s="31" t="s">
        <v>249</v>
      </c>
      <c r="F62" s="32">
        <v>48</v>
      </c>
      <c r="G62" s="35">
        <v>0</v>
      </c>
      <c r="H62" s="50">
        <v>0</v>
      </c>
      <c r="I62" s="194">
        <v>0</v>
      </c>
      <c r="J62" s="50">
        <v>0</v>
      </c>
      <c r="K62" s="50">
        <v>0</v>
      </c>
      <c r="L62" s="195"/>
      <c r="M62" s="194"/>
    </row>
    <row r="63" spans="2:13" s="36" customFormat="1" ht="37.5" x14ac:dyDescent="0.3">
      <c r="B63" s="32" t="s">
        <v>53</v>
      </c>
      <c r="C63" s="32"/>
      <c r="D63" s="32"/>
      <c r="E63" s="31" t="s">
        <v>54</v>
      </c>
      <c r="F63" s="32">
        <v>49</v>
      </c>
      <c r="G63" s="35">
        <f>'Anexa 4'!F23</f>
        <v>0</v>
      </c>
      <c r="H63" s="50">
        <f>'Anexa 4'!G23</f>
        <v>2150</v>
      </c>
      <c r="I63" s="194">
        <v>0</v>
      </c>
      <c r="J63" s="50">
        <f>'Anexa 4'!H23</f>
        <v>0</v>
      </c>
      <c r="K63" s="50">
        <f>'Anexa 4'!I23</f>
        <v>0</v>
      </c>
      <c r="L63" s="194"/>
      <c r="M63" s="194"/>
    </row>
    <row r="64" spans="2:13" s="47" customFormat="1" x14ac:dyDescent="0.3">
      <c r="B64" s="42" t="s">
        <v>55</v>
      </c>
      <c r="C64" s="42"/>
      <c r="D64" s="42"/>
      <c r="E64" s="43" t="s">
        <v>56</v>
      </c>
      <c r="F64" s="42"/>
      <c r="G64" s="46"/>
      <c r="H64" s="46"/>
      <c r="I64" s="18"/>
      <c r="J64" s="46"/>
      <c r="K64" s="46"/>
      <c r="L64" s="33"/>
      <c r="M64" s="18"/>
    </row>
    <row r="65" spans="2:17" s="36" customFormat="1" x14ac:dyDescent="0.3">
      <c r="B65" s="32"/>
      <c r="C65" s="32">
        <v>1</v>
      </c>
      <c r="D65" s="32"/>
      <c r="E65" s="31" t="s">
        <v>57</v>
      </c>
      <c r="F65" s="32">
        <v>50</v>
      </c>
      <c r="G65" s="52">
        <v>0</v>
      </c>
      <c r="H65" s="52">
        <f>'ANEXA 2'!M165</f>
        <v>27</v>
      </c>
      <c r="I65" s="18">
        <v>0</v>
      </c>
      <c r="J65" s="52">
        <v>35</v>
      </c>
      <c r="K65" s="52">
        <v>35</v>
      </c>
      <c r="L65" s="18">
        <f t="shared" ref="L65:L66" si="3">J65/H65*100</f>
        <v>129.62962962962962</v>
      </c>
      <c r="M65" s="18"/>
    </row>
    <row r="66" spans="2:17" s="36" customFormat="1" x14ac:dyDescent="0.3">
      <c r="B66" s="32"/>
      <c r="C66" s="32">
        <v>2</v>
      </c>
      <c r="D66" s="32"/>
      <c r="E66" s="31" t="s">
        <v>58</v>
      </c>
      <c r="F66" s="32">
        <v>51</v>
      </c>
      <c r="G66" s="52">
        <f>'ANEXA 2'!H166</f>
        <v>0</v>
      </c>
      <c r="H66" s="52">
        <f>'ANEXA 2'!M166</f>
        <v>27</v>
      </c>
      <c r="I66" s="18">
        <v>0</v>
      </c>
      <c r="J66" s="52">
        <v>35</v>
      </c>
      <c r="K66" s="52">
        <v>35</v>
      </c>
      <c r="L66" s="18">
        <f t="shared" si="3"/>
        <v>129.62962962962962</v>
      </c>
      <c r="M66" s="18"/>
    </row>
    <row r="67" spans="2:17" s="36" customFormat="1" ht="56.25" x14ac:dyDescent="0.3">
      <c r="B67" s="32"/>
      <c r="C67" s="32">
        <v>3</v>
      </c>
      <c r="D67" s="32"/>
      <c r="E67" s="31" t="s">
        <v>250</v>
      </c>
      <c r="F67" s="32">
        <v>52</v>
      </c>
      <c r="G67" s="35">
        <v>0</v>
      </c>
      <c r="H67" s="50">
        <f>'ANEXA 2'!M168</f>
        <v>4.4938271604938267</v>
      </c>
      <c r="I67" s="18">
        <v>0</v>
      </c>
      <c r="J67" s="52">
        <v>0</v>
      </c>
      <c r="K67" s="52">
        <v>0</v>
      </c>
      <c r="L67" s="19"/>
      <c r="M67" s="18"/>
    </row>
    <row r="68" spans="2:17" s="36" customFormat="1" ht="93.75" x14ac:dyDescent="0.3">
      <c r="B68" s="32"/>
      <c r="C68" s="32">
        <v>4</v>
      </c>
      <c r="D68" s="32"/>
      <c r="E68" s="31" t="s">
        <v>251</v>
      </c>
      <c r="F68" s="32">
        <v>53</v>
      </c>
      <c r="G68" s="35">
        <v>0</v>
      </c>
      <c r="H68" s="53">
        <f>(H26/H66)/12*1000</f>
        <v>4493.8271604938263</v>
      </c>
      <c r="I68" s="18">
        <v>0</v>
      </c>
      <c r="J68" s="52">
        <v>0</v>
      </c>
      <c r="K68" s="52">
        <v>0</v>
      </c>
      <c r="L68" s="18"/>
      <c r="M68" s="18"/>
    </row>
    <row r="69" spans="2:17" s="36" customFormat="1" ht="56.25" x14ac:dyDescent="0.3">
      <c r="B69" s="32"/>
      <c r="C69" s="32">
        <v>5</v>
      </c>
      <c r="D69" s="32"/>
      <c r="E69" s="31" t="s">
        <v>252</v>
      </c>
      <c r="F69" s="32">
        <v>54</v>
      </c>
      <c r="G69" s="35">
        <v>0</v>
      </c>
      <c r="H69" s="50">
        <f>H16/H66</f>
        <v>86.111111111111114</v>
      </c>
      <c r="I69" s="18">
        <v>0</v>
      </c>
      <c r="J69" s="52">
        <v>0</v>
      </c>
      <c r="K69" s="52">
        <v>0</v>
      </c>
      <c r="L69" s="18"/>
      <c r="M69" s="18"/>
    </row>
    <row r="70" spans="2:17" s="36" customFormat="1" ht="56.25" x14ac:dyDescent="0.3">
      <c r="B70" s="32"/>
      <c r="C70" s="32">
        <v>6</v>
      </c>
      <c r="D70" s="32"/>
      <c r="E70" s="31" t="s">
        <v>253</v>
      </c>
      <c r="F70" s="32">
        <v>55</v>
      </c>
      <c r="G70" s="35"/>
      <c r="H70" s="35"/>
      <c r="I70" s="18"/>
      <c r="J70" s="52"/>
      <c r="K70" s="52"/>
      <c r="L70" s="18"/>
      <c r="M70" s="18"/>
    </row>
    <row r="71" spans="2:17" s="36" customFormat="1" ht="60" customHeight="1" x14ac:dyDescent="0.3">
      <c r="B71" s="32"/>
      <c r="C71" s="32">
        <v>7</v>
      </c>
      <c r="D71" s="32"/>
      <c r="E71" s="31" t="s">
        <v>254</v>
      </c>
      <c r="F71" s="32">
        <v>56</v>
      </c>
      <c r="G71" s="35"/>
      <c r="H71" s="35"/>
      <c r="I71" s="18"/>
      <c r="J71" s="52"/>
      <c r="K71" s="52"/>
      <c r="L71" s="18"/>
      <c r="M71" s="18"/>
    </row>
    <row r="72" spans="2:17" s="36" customFormat="1" ht="37.5" x14ac:dyDescent="0.3">
      <c r="B72" s="32"/>
      <c r="C72" s="32">
        <v>8</v>
      </c>
      <c r="D72" s="32"/>
      <c r="E72" s="31" t="s">
        <v>255</v>
      </c>
      <c r="F72" s="32">
        <v>57</v>
      </c>
      <c r="G72" s="35">
        <v>0</v>
      </c>
      <c r="H72" s="52">
        <f>(H20/H15)*1000</f>
        <v>870.70537634408606</v>
      </c>
      <c r="I72" s="18">
        <v>0</v>
      </c>
      <c r="J72" s="52">
        <v>0</v>
      </c>
      <c r="K72" s="52">
        <v>0</v>
      </c>
      <c r="L72" s="18"/>
      <c r="M72" s="18"/>
    </row>
    <row r="73" spans="2:17" s="36" customFormat="1" x14ac:dyDescent="0.3">
      <c r="B73" s="32"/>
      <c r="C73" s="32">
        <v>9</v>
      </c>
      <c r="D73" s="32"/>
      <c r="E73" s="31" t="s">
        <v>59</v>
      </c>
      <c r="F73" s="13">
        <v>58</v>
      </c>
      <c r="G73" s="54" t="s">
        <v>10</v>
      </c>
      <c r="H73" s="54" t="s">
        <v>10</v>
      </c>
      <c r="I73" s="18">
        <v>0</v>
      </c>
      <c r="J73" s="52">
        <v>0</v>
      </c>
      <c r="K73" s="52">
        <v>0</v>
      </c>
      <c r="L73" s="55" t="s">
        <v>10</v>
      </c>
      <c r="M73" s="18"/>
    </row>
    <row r="74" spans="2:17" s="36" customFormat="1" x14ac:dyDescent="0.3">
      <c r="B74" s="32"/>
      <c r="C74" s="32">
        <v>10</v>
      </c>
      <c r="D74" s="32"/>
      <c r="E74" s="31" t="s">
        <v>60</v>
      </c>
      <c r="F74" s="34">
        <v>59</v>
      </c>
      <c r="G74" s="35">
        <v>0</v>
      </c>
      <c r="H74" s="35">
        <v>0</v>
      </c>
      <c r="I74" s="18">
        <v>0</v>
      </c>
      <c r="J74" s="52">
        <v>0</v>
      </c>
      <c r="K74" s="52">
        <v>0</v>
      </c>
      <c r="L74" s="18">
        <v>0</v>
      </c>
      <c r="M74" s="18"/>
    </row>
    <row r="75" spans="2:17" x14ac:dyDescent="0.3">
      <c r="B75" s="56"/>
      <c r="C75" s="57"/>
      <c r="D75" s="57"/>
      <c r="F75" s="1"/>
    </row>
    <row r="76" spans="2:17" x14ac:dyDescent="0.3">
      <c r="B76" s="1"/>
      <c r="C76" s="1"/>
      <c r="D76" s="1"/>
      <c r="E76" s="60" t="s">
        <v>260</v>
      </c>
      <c r="I76" s="2"/>
      <c r="L76" s="2"/>
      <c r="M76" s="2"/>
      <c r="P76" s="200"/>
      <c r="Q76" s="200"/>
    </row>
    <row r="77" spans="2:17" x14ac:dyDescent="0.3">
      <c r="B77" s="1"/>
      <c r="C77" s="1"/>
      <c r="D77" s="1"/>
      <c r="E77" s="60" t="s">
        <v>261</v>
      </c>
      <c r="I77" s="2"/>
      <c r="L77" s="2"/>
      <c r="M77" s="2"/>
      <c r="P77" s="200"/>
      <c r="Q77" s="200"/>
    </row>
    <row r="78" spans="2:17" x14ac:dyDescent="0.3">
      <c r="B78" s="5"/>
      <c r="C78" s="5"/>
      <c r="D78" s="5"/>
      <c r="E78" s="60" t="s">
        <v>221</v>
      </c>
      <c r="I78" s="200" t="s">
        <v>369</v>
      </c>
      <c r="J78" s="200"/>
      <c r="K78" s="200"/>
      <c r="L78" s="2"/>
      <c r="M78" s="2"/>
      <c r="P78" s="200"/>
      <c r="Q78" s="200"/>
    </row>
    <row r="79" spans="2:17" s="1" customFormat="1" x14ac:dyDescent="0.3">
      <c r="B79" s="5"/>
      <c r="C79" s="58"/>
      <c r="D79" s="58"/>
      <c r="E79" s="60"/>
      <c r="F79" s="5"/>
      <c r="G79" s="5"/>
      <c r="H79" s="5"/>
      <c r="I79" s="200" t="s">
        <v>366</v>
      </c>
      <c r="J79" s="200"/>
      <c r="K79" s="200"/>
      <c r="L79" s="5"/>
      <c r="M79" s="5"/>
    </row>
    <row r="80" spans="2:17" s="1" customFormat="1" x14ac:dyDescent="0.3">
      <c r="B80" s="5"/>
      <c r="C80" s="58"/>
      <c r="D80" s="58"/>
      <c r="E80" s="60"/>
      <c r="F80" s="5"/>
      <c r="G80" s="5"/>
      <c r="H80" s="5"/>
      <c r="I80" s="200" t="s">
        <v>367</v>
      </c>
      <c r="J80" s="200"/>
      <c r="K80" s="200"/>
      <c r="L80" s="5"/>
      <c r="M80" s="5"/>
    </row>
    <row r="81" spans="2:8" x14ac:dyDescent="0.3">
      <c r="B81" s="56"/>
      <c r="C81" s="57"/>
      <c r="D81" s="57"/>
    </row>
    <row r="82" spans="2:8" x14ac:dyDescent="0.3">
      <c r="B82" s="56"/>
      <c r="C82" s="57"/>
      <c r="D82" s="57"/>
    </row>
    <row r="83" spans="2:8" x14ac:dyDescent="0.3">
      <c r="B83" s="56"/>
      <c r="C83" s="57"/>
      <c r="D83" s="57"/>
    </row>
    <row r="84" spans="2:8" x14ac:dyDescent="0.3">
      <c r="B84" s="56"/>
      <c r="C84" s="57"/>
      <c r="D84" s="57"/>
    </row>
    <row r="85" spans="2:8" x14ac:dyDescent="0.3">
      <c r="B85" s="56"/>
      <c r="C85" s="57"/>
      <c r="D85" s="57"/>
    </row>
    <row r="86" spans="2:8" x14ac:dyDescent="0.3">
      <c r="B86" s="56"/>
      <c r="C86" s="57"/>
      <c r="D86" s="57"/>
    </row>
    <row r="87" spans="2:8" x14ac:dyDescent="0.3">
      <c r="B87" s="56"/>
      <c r="C87" s="57"/>
      <c r="D87" s="57"/>
    </row>
    <row r="88" spans="2:8" x14ac:dyDescent="0.3">
      <c r="B88" s="56"/>
      <c r="C88" s="57"/>
      <c r="D88" s="57"/>
    </row>
    <row r="89" spans="2:8" x14ac:dyDescent="0.3">
      <c r="B89" s="56"/>
      <c r="C89" s="57"/>
      <c r="D89" s="57"/>
    </row>
    <row r="90" spans="2:8" x14ac:dyDescent="0.3">
      <c r="B90" s="56"/>
      <c r="C90" s="57"/>
      <c r="D90" s="57"/>
    </row>
    <row r="91" spans="2:8" x14ac:dyDescent="0.3">
      <c r="B91" s="56"/>
      <c r="C91" s="57"/>
      <c r="D91" s="57"/>
    </row>
    <row r="92" spans="2:8" x14ac:dyDescent="0.3">
      <c r="B92" s="56"/>
      <c r="C92" s="57"/>
      <c r="D92" s="57"/>
    </row>
    <row r="93" spans="2:8" x14ac:dyDescent="0.3">
      <c r="B93" s="56"/>
      <c r="C93" s="57"/>
      <c r="D93" s="57"/>
    </row>
    <row r="94" spans="2:8" x14ac:dyDescent="0.3">
      <c r="B94" s="56"/>
      <c r="C94" s="57"/>
      <c r="D94" s="57"/>
    </row>
    <row r="95" spans="2:8" x14ac:dyDescent="0.3">
      <c r="B95" s="56"/>
      <c r="C95" s="57"/>
      <c r="D95" s="57"/>
    </row>
    <row r="96" spans="2:8" x14ac:dyDescent="0.3">
      <c r="B96" s="56"/>
      <c r="C96" s="57"/>
      <c r="D96" s="57"/>
      <c r="H96" s="59"/>
    </row>
    <row r="97" spans="2:8" x14ac:dyDescent="0.3">
      <c r="B97" s="56"/>
      <c r="C97" s="57"/>
      <c r="D97" s="57"/>
      <c r="H97" s="59"/>
    </row>
    <row r="98" spans="2:8" x14ac:dyDescent="0.3">
      <c r="B98" s="56"/>
      <c r="C98" s="57"/>
      <c r="D98" s="57"/>
      <c r="H98" s="59"/>
    </row>
    <row r="99" spans="2:8" x14ac:dyDescent="0.3">
      <c r="B99" s="56"/>
      <c r="C99" s="57"/>
      <c r="D99" s="57"/>
      <c r="H99" s="59"/>
    </row>
    <row r="100" spans="2:8" x14ac:dyDescent="0.3">
      <c r="B100" s="56"/>
      <c r="C100" s="57"/>
      <c r="D100" s="57"/>
      <c r="H100" s="59"/>
    </row>
    <row r="101" spans="2:8" x14ac:dyDescent="0.3">
      <c r="B101" s="56"/>
      <c r="C101" s="57"/>
      <c r="D101" s="57"/>
    </row>
    <row r="102" spans="2:8" x14ac:dyDescent="0.3">
      <c r="B102" s="56"/>
      <c r="C102" s="56"/>
      <c r="D102" s="56"/>
    </row>
    <row r="103" spans="2:8" x14ac:dyDescent="0.3">
      <c r="B103" s="56"/>
      <c r="C103" s="56"/>
      <c r="D103" s="56"/>
    </row>
    <row r="104" spans="2:8" x14ac:dyDescent="0.3">
      <c r="B104" s="56"/>
      <c r="C104" s="56"/>
      <c r="D104" s="56"/>
    </row>
    <row r="105" spans="2:8" x14ac:dyDescent="0.3">
      <c r="B105" s="56"/>
      <c r="C105" s="56"/>
      <c r="D105" s="56"/>
    </row>
    <row r="106" spans="2:8" x14ac:dyDescent="0.3">
      <c r="B106" s="56"/>
      <c r="C106" s="56"/>
      <c r="D106" s="56"/>
    </row>
    <row r="107" spans="2:8" x14ac:dyDescent="0.3">
      <c r="B107" s="56"/>
      <c r="C107" s="56"/>
      <c r="D107" s="56"/>
    </row>
    <row r="108" spans="2:8" x14ac:dyDescent="0.3">
      <c r="B108" s="56"/>
      <c r="C108" s="56"/>
      <c r="D108" s="56"/>
    </row>
    <row r="109" spans="2:8" x14ac:dyDescent="0.3">
      <c r="B109" s="56"/>
      <c r="C109" s="56"/>
      <c r="D109" s="56"/>
    </row>
  </sheetData>
  <sheetProtection selectLockedCells="1" selectUnlockedCells="1"/>
  <mergeCells count="18">
    <mergeCell ref="P76:Q76"/>
    <mergeCell ref="P77:Q77"/>
    <mergeCell ref="P78:Q78"/>
    <mergeCell ref="I80:K80"/>
    <mergeCell ref="I79:K79"/>
    <mergeCell ref="I78:K78"/>
    <mergeCell ref="C14:D14"/>
    <mergeCell ref="B7:M7"/>
    <mergeCell ref="B8:M8"/>
    <mergeCell ref="B12:D13"/>
    <mergeCell ref="E12:E13"/>
    <mergeCell ref="F12:F13"/>
    <mergeCell ref="G12:G13"/>
    <mergeCell ref="H12:H13"/>
    <mergeCell ref="I12:I13"/>
    <mergeCell ref="J12:J13"/>
    <mergeCell ref="K12:K13"/>
    <mergeCell ref="L12:M12"/>
  </mergeCells>
  <pageMargins left="0.6791666666666667" right="0.29722222222222222" top="0.68472222222222223" bottom="0.19166666666666668" header="0.51180555555555551" footer="0.51180555555555551"/>
  <pageSetup paperSize="9" scale="65" fitToHeight="0" orientation="portrait" useFirstPageNumber="1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17"/>
  <sheetViews>
    <sheetView view="pageBreakPreview" zoomScale="80" zoomScaleNormal="115" zoomScaleSheetLayoutView="80" workbookViewId="0">
      <selection activeCell="I192" sqref="I192:K192"/>
    </sheetView>
  </sheetViews>
  <sheetFormatPr defaultColWidth="11.5703125" defaultRowHeight="18.75" x14ac:dyDescent="0.3"/>
  <cols>
    <col min="1" max="1" width="4.28515625" style="2" customWidth="1"/>
    <col min="2" max="2" width="4.140625" style="2" customWidth="1"/>
    <col min="3" max="3" width="4.42578125" style="2" customWidth="1"/>
    <col min="4" max="4" width="48.7109375" style="36" customWidth="1"/>
    <col min="5" max="5" width="5.28515625" style="2" customWidth="1"/>
    <col min="6" max="6" width="13.28515625" style="2" customWidth="1"/>
    <col min="7" max="7" width="10.7109375" style="2" customWidth="1"/>
    <col min="8" max="9" width="11.7109375" style="135" customWidth="1"/>
    <col min="10" max="10" width="8.7109375" style="135" customWidth="1"/>
    <col min="11" max="11" width="10.42578125" style="135" customWidth="1"/>
    <col min="12" max="12" width="12.42578125" style="135" customWidth="1"/>
    <col min="13" max="13" width="13.28515625" style="136" customWidth="1"/>
    <col min="14" max="14" width="8.7109375" style="136" customWidth="1"/>
    <col min="15" max="15" width="10.140625" style="8" customWidth="1"/>
    <col min="16" max="16" width="11.5703125" style="8" hidden="1" customWidth="1"/>
    <col min="17" max="16384" width="11.5703125" style="2"/>
  </cols>
  <sheetData>
    <row r="1" spans="1:16" ht="19.5" x14ac:dyDescent="0.35">
      <c r="A1" s="1" t="s">
        <v>228</v>
      </c>
      <c r="E1" s="1"/>
      <c r="F1" s="1"/>
      <c r="G1" s="1"/>
      <c r="H1" s="1"/>
      <c r="I1" s="3"/>
      <c r="J1" s="1"/>
      <c r="K1" s="2"/>
      <c r="L1" s="4"/>
      <c r="M1" s="4"/>
      <c r="N1" s="2"/>
      <c r="O1" s="2"/>
      <c r="P1" s="2"/>
    </row>
    <row r="2" spans="1:16" x14ac:dyDescent="0.3">
      <c r="A2" s="1" t="s">
        <v>229</v>
      </c>
      <c r="E2" s="1"/>
      <c r="F2" s="1"/>
      <c r="G2" s="1"/>
      <c r="H2" s="1"/>
      <c r="I2" s="1"/>
      <c r="J2" s="1"/>
      <c r="K2" s="1"/>
      <c r="L2" s="198" t="s">
        <v>371</v>
      </c>
      <c r="M2" s="198"/>
      <c r="N2" s="2"/>
      <c r="O2" s="2"/>
      <c r="P2" s="2"/>
    </row>
    <row r="3" spans="1:16" x14ac:dyDescent="0.3">
      <c r="A3" s="1" t="s">
        <v>194</v>
      </c>
      <c r="B3" s="1"/>
      <c r="C3" s="1"/>
      <c r="D3" s="47"/>
      <c r="E3" s="1"/>
      <c r="F3" s="1"/>
      <c r="G3" s="1"/>
      <c r="H3" s="1"/>
      <c r="I3" s="1"/>
      <c r="J3" s="1"/>
      <c r="K3" s="1"/>
      <c r="L3" s="198" t="s">
        <v>372</v>
      </c>
      <c r="M3" s="198"/>
      <c r="N3" s="2"/>
      <c r="O3" s="2"/>
      <c r="P3" s="2"/>
    </row>
    <row r="4" spans="1:16" ht="19.5" x14ac:dyDescent="0.35">
      <c r="A4" s="1" t="s">
        <v>226</v>
      </c>
      <c r="B4" s="1"/>
      <c r="C4" s="1"/>
      <c r="D4" s="47"/>
      <c r="E4" s="1"/>
      <c r="F4" s="1"/>
      <c r="G4" s="1"/>
      <c r="H4" s="1"/>
      <c r="I4" s="3"/>
      <c r="J4" s="1"/>
      <c r="K4" s="2"/>
      <c r="L4" s="4"/>
      <c r="M4" s="4"/>
      <c r="N4" s="2"/>
      <c r="O4" s="2"/>
      <c r="P4" s="2"/>
    </row>
    <row r="5" spans="1:16" x14ac:dyDescent="0.3">
      <c r="A5" s="5"/>
      <c r="B5" s="5"/>
      <c r="C5" s="5"/>
      <c r="E5" s="5"/>
      <c r="F5" s="5"/>
      <c r="G5" s="5"/>
      <c r="H5" s="61"/>
      <c r="I5" s="61"/>
      <c r="J5" s="61"/>
      <c r="K5" s="61"/>
      <c r="L5" s="61"/>
      <c r="M5" s="62"/>
      <c r="N5" s="62"/>
    </row>
    <row r="6" spans="1:16" x14ac:dyDescent="0.3">
      <c r="A6" s="200" t="s">
        <v>256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</row>
    <row r="7" spans="1:16" x14ac:dyDescent="0.3">
      <c r="A7" s="200" t="s">
        <v>220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</row>
    <row r="8" spans="1:16" x14ac:dyDescent="0.3">
      <c r="A8" s="5"/>
      <c r="B8" s="5"/>
      <c r="C8" s="5"/>
      <c r="D8" s="60"/>
      <c r="E8" s="5"/>
      <c r="F8" s="5"/>
      <c r="G8" s="5"/>
      <c r="H8" s="61"/>
      <c r="I8" s="61"/>
      <c r="J8" s="61"/>
      <c r="K8" s="61"/>
      <c r="L8" s="61"/>
      <c r="M8" s="62"/>
      <c r="N8" s="62"/>
    </row>
    <row r="9" spans="1:16" x14ac:dyDescent="0.3">
      <c r="A9" s="5"/>
      <c r="B9" s="5"/>
      <c r="C9" s="5"/>
      <c r="D9" s="60"/>
      <c r="E9" s="5"/>
      <c r="F9" s="5"/>
      <c r="G9" s="5"/>
      <c r="H9" s="61"/>
      <c r="I9" s="61"/>
      <c r="J9" s="61"/>
      <c r="K9" s="61"/>
      <c r="L9" s="61"/>
      <c r="M9" s="2"/>
      <c r="N9" s="2"/>
      <c r="O9" s="63" t="s">
        <v>1</v>
      </c>
    </row>
    <row r="10" spans="1:16" x14ac:dyDescent="0.3">
      <c r="A10" s="1"/>
      <c r="B10" s="1"/>
      <c r="C10" s="1"/>
      <c r="D10" s="47"/>
      <c r="E10" s="1"/>
      <c r="F10" s="1"/>
      <c r="G10" s="1"/>
      <c r="H10" s="64"/>
      <c r="I10" s="64"/>
      <c r="J10" s="64"/>
      <c r="K10" s="64"/>
      <c r="L10" s="64"/>
      <c r="M10" s="65"/>
      <c r="N10" s="65"/>
    </row>
    <row r="11" spans="1:16" ht="31.35" customHeight="1" x14ac:dyDescent="0.3">
      <c r="A11" s="214"/>
      <c r="B11" s="215"/>
      <c r="C11" s="216"/>
      <c r="D11" s="211" t="s">
        <v>2</v>
      </c>
      <c r="E11" s="211" t="s">
        <v>3</v>
      </c>
      <c r="F11" s="211" t="s">
        <v>192</v>
      </c>
      <c r="G11" s="208" t="s">
        <v>186</v>
      </c>
      <c r="H11" s="209"/>
      <c r="I11" s="209"/>
      <c r="J11" s="208" t="s">
        <v>193</v>
      </c>
      <c r="K11" s="209"/>
      <c r="L11" s="209"/>
      <c r="M11" s="209"/>
      <c r="N11" s="191" t="s">
        <v>4</v>
      </c>
      <c r="O11" s="191" t="s">
        <v>4</v>
      </c>
      <c r="P11" s="67"/>
    </row>
    <row r="12" spans="1:16" ht="12.75" customHeight="1" x14ac:dyDescent="0.3">
      <c r="A12" s="217"/>
      <c r="B12" s="218"/>
      <c r="C12" s="219"/>
      <c r="D12" s="212"/>
      <c r="E12" s="212"/>
      <c r="F12" s="212"/>
      <c r="G12" s="223"/>
      <c r="H12" s="224"/>
      <c r="I12" s="225"/>
      <c r="J12" s="210" t="s">
        <v>62</v>
      </c>
      <c r="K12" s="210"/>
      <c r="L12" s="210"/>
      <c r="M12" s="210"/>
      <c r="N12" s="191" t="s">
        <v>151</v>
      </c>
      <c r="O12" s="191" t="s">
        <v>191</v>
      </c>
      <c r="P12" s="67"/>
    </row>
    <row r="13" spans="1:16" s="9" customFormat="1" ht="25.15" customHeight="1" x14ac:dyDescent="0.2">
      <c r="A13" s="217"/>
      <c r="B13" s="218"/>
      <c r="C13" s="219"/>
      <c r="D13" s="212"/>
      <c r="E13" s="212"/>
      <c r="F13" s="212"/>
      <c r="G13" s="205" t="s">
        <v>148</v>
      </c>
      <c r="H13" s="205"/>
      <c r="I13" s="206" t="s">
        <v>149</v>
      </c>
      <c r="J13" s="192" t="s">
        <v>63</v>
      </c>
      <c r="K13" s="68" t="s">
        <v>64</v>
      </c>
      <c r="L13" s="68" t="s">
        <v>65</v>
      </c>
      <c r="M13" s="66" t="s">
        <v>66</v>
      </c>
      <c r="N13" s="191"/>
      <c r="O13" s="191"/>
      <c r="P13" s="67" t="s">
        <v>65</v>
      </c>
    </row>
    <row r="14" spans="1:16" s="9" customFormat="1" ht="93.75" x14ac:dyDescent="0.2">
      <c r="A14" s="220"/>
      <c r="B14" s="221"/>
      <c r="C14" s="222"/>
      <c r="D14" s="213"/>
      <c r="E14" s="213"/>
      <c r="F14" s="213"/>
      <c r="G14" s="69" t="s">
        <v>262</v>
      </c>
      <c r="H14" s="69" t="s">
        <v>263</v>
      </c>
      <c r="I14" s="207"/>
      <c r="J14" s="68"/>
      <c r="K14" s="68"/>
      <c r="L14" s="68"/>
      <c r="M14" s="66"/>
      <c r="N14" s="66"/>
      <c r="O14" s="66"/>
      <c r="P14" s="67"/>
    </row>
    <row r="15" spans="1:16" x14ac:dyDescent="0.3">
      <c r="A15" s="70">
        <v>0</v>
      </c>
      <c r="B15" s="204">
        <v>1</v>
      </c>
      <c r="C15" s="204"/>
      <c r="D15" s="125">
        <v>2</v>
      </c>
      <c r="E15" s="70">
        <v>3</v>
      </c>
      <c r="F15" s="70" t="s">
        <v>187</v>
      </c>
      <c r="G15" s="70">
        <v>4</v>
      </c>
      <c r="H15" s="70" t="s">
        <v>264</v>
      </c>
      <c r="I15" s="70">
        <v>5</v>
      </c>
      <c r="J15" s="70" t="s">
        <v>188</v>
      </c>
      <c r="K15" s="70" t="s">
        <v>189</v>
      </c>
      <c r="L15" s="70" t="s">
        <v>190</v>
      </c>
      <c r="M15" s="71">
        <v>6</v>
      </c>
      <c r="N15" s="71">
        <v>7</v>
      </c>
      <c r="O15" s="70">
        <v>8</v>
      </c>
      <c r="P15" s="56" t="s">
        <v>190</v>
      </c>
    </row>
    <row r="16" spans="1:16" s="9" customFormat="1" ht="37.5" x14ac:dyDescent="0.2">
      <c r="A16" s="10" t="s">
        <v>8</v>
      </c>
      <c r="B16" s="72"/>
      <c r="C16" s="72"/>
      <c r="D16" s="73" t="s">
        <v>265</v>
      </c>
      <c r="E16" s="72">
        <v>1</v>
      </c>
      <c r="F16" s="74">
        <f>F17+F37</f>
        <v>0</v>
      </c>
      <c r="G16" s="74">
        <f t="shared" ref="G16:M16" si="0">G17+G37</f>
        <v>0</v>
      </c>
      <c r="H16" s="74">
        <f t="shared" si="0"/>
        <v>0</v>
      </c>
      <c r="I16" s="74">
        <v>0</v>
      </c>
      <c r="J16" s="74">
        <f t="shared" si="0"/>
        <v>0</v>
      </c>
      <c r="K16" s="74">
        <f t="shared" si="0"/>
        <v>0</v>
      </c>
      <c r="L16" s="74">
        <f t="shared" si="0"/>
        <v>1212.5</v>
      </c>
      <c r="M16" s="74">
        <f t="shared" si="0"/>
        <v>2325</v>
      </c>
      <c r="N16" s="75"/>
      <c r="O16" s="76"/>
      <c r="P16" s="77">
        <v>1212.5</v>
      </c>
    </row>
    <row r="17" spans="1:23" s="9" customFormat="1" ht="58.5" x14ac:dyDescent="0.2">
      <c r="A17" s="72"/>
      <c r="B17" s="11">
        <v>1</v>
      </c>
      <c r="C17" s="11"/>
      <c r="D17" s="78" t="s">
        <v>266</v>
      </c>
      <c r="E17" s="72">
        <v>2</v>
      </c>
      <c r="F17" s="79">
        <f>F18+F23+F24+F27+F29+F28</f>
        <v>0</v>
      </c>
      <c r="G17" s="79">
        <f t="shared" ref="G17:M17" si="1">G18+G23+G24+G27+G29+G28</f>
        <v>0</v>
      </c>
      <c r="H17" s="79">
        <f t="shared" si="1"/>
        <v>0</v>
      </c>
      <c r="I17" s="79">
        <v>0</v>
      </c>
      <c r="J17" s="79">
        <f t="shared" si="1"/>
        <v>0</v>
      </c>
      <c r="K17" s="79">
        <f t="shared" si="1"/>
        <v>0</v>
      </c>
      <c r="L17" s="79">
        <f t="shared" si="1"/>
        <v>1212.5</v>
      </c>
      <c r="M17" s="79">
        <f t="shared" si="1"/>
        <v>2325</v>
      </c>
      <c r="N17" s="75"/>
      <c r="O17" s="76"/>
      <c r="P17" s="77">
        <v>1212.5</v>
      </c>
    </row>
    <row r="18" spans="1:23" s="9" customFormat="1" ht="34.5" customHeight="1" x14ac:dyDescent="0.2">
      <c r="A18" s="72"/>
      <c r="B18" s="72"/>
      <c r="C18" s="72" t="s">
        <v>33</v>
      </c>
      <c r="D18" s="80" t="s">
        <v>267</v>
      </c>
      <c r="E18" s="72">
        <v>3</v>
      </c>
      <c r="F18" s="81">
        <f>F19+F21+F22+F20</f>
        <v>0</v>
      </c>
      <c r="G18" s="81">
        <f t="shared" ref="G18:M18" si="2">G19+G21+G22+G20</f>
        <v>0</v>
      </c>
      <c r="H18" s="81">
        <f t="shared" si="2"/>
        <v>0</v>
      </c>
      <c r="I18" s="81">
        <v>0</v>
      </c>
      <c r="J18" s="81">
        <f t="shared" si="2"/>
        <v>0</v>
      </c>
      <c r="K18" s="81">
        <f t="shared" si="2"/>
        <v>0</v>
      </c>
      <c r="L18" s="81">
        <f t="shared" si="2"/>
        <v>1212.5</v>
      </c>
      <c r="M18" s="81">
        <f t="shared" si="2"/>
        <v>2325</v>
      </c>
      <c r="N18" s="75"/>
      <c r="O18" s="76"/>
      <c r="P18" s="77">
        <v>1212.5</v>
      </c>
    </row>
    <row r="19" spans="1:23" s="9" customFormat="1" ht="37.5" x14ac:dyDescent="0.2">
      <c r="A19" s="72"/>
      <c r="B19" s="72"/>
      <c r="C19" s="72"/>
      <c r="D19" s="82" t="s">
        <v>215</v>
      </c>
      <c r="E19" s="72">
        <v>4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f>M19/2</f>
        <v>1012.5</v>
      </c>
      <c r="M19" s="83">
        <v>2025</v>
      </c>
      <c r="N19" s="84"/>
      <c r="O19" s="76"/>
      <c r="P19" s="77">
        <v>1012.5</v>
      </c>
      <c r="Q19" s="85"/>
      <c r="R19" s="85"/>
      <c r="S19" s="85"/>
      <c r="T19" s="85"/>
      <c r="U19" s="85"/>
      <c r="V19" s="85"/>
      <c r="W19" s="85"/>
    </row>
    <row r="20" spans="1:23" s="9" customFormat="1" x14ac:dyDescent="0.2">
      <c r="A20" s="72"/>
      <c r="B20" s="72"/>
      <c r="C20" s="72"/>
      <c r="D20" s="82" t="s">
        <v>216</v>
      </c>
      <c r="E20" s="72">
        <v>5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200</v>
      </c>
      <c r="M20" s="83">
        <v>300</v>
      </c>
      <c r="N20" s="84"/>
      <c r="O20" s="76"/>
      <c r="P20" s="77">
        <v>200</v>
      </c>
      <c r="Q20" s="86"/>
    </row>
    <row r="21" spans="1:23" s="9" customFormat="1" x14ac:dyDescent="0.2">
      <c r="A21" s="72"/>
      <c r="B21" s="72"/>
      <c r="C21" s="72"/>
      <c r="D21" s="82" t="s">
        <v>268</v>
      </c>
      <c r="E21" s="72">
        <v>6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4"/>
      <c r="O21" s="76"/>
      <c r="P21" s="77">
        <v>0</v>
      </c>
    </row>
    <row r="22" spans="1:23" s="9" customFormat="1" x14ac:dyDescent="0.2">
      <c r="A22" s="72"/>
      <c r="B22" s="72"/>
      <c r="C22" s="72"/>
      <c r="D22" s="82" t="s">
        <v>269</v>
      </c>
      <c r="E22" s="72">
        <v>7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7"/>
      <c r="O22" s="76"/>
      <c r="P22" s="77">
        <v>0</v>
      </c>
    </row>
    <row r="23" spans="1:23" s="9" customFormat="1" x14ac:dyDescent="0.2">
      <c r="A23" s="72"/>
      <c r="B23" s="72"/>
      <c r="C23" s="72" t="s">
        <v>35</v>
      </c>
      <c r="D23" s="80" t="s">
        <v>184</v>
      </c>
      <c r="E23" s="72">
        <v>8</v>
      </c>
      <c r="F23" s="83">
        <v>0</v>
      </c>
      <c r="G23" s="88">
        <v>0</v>
      </c>
      <c r="H23" s="83">
        <v>0</v>
      </c>
      <c r="I23" s="83">
        <v>0</v>
      </c>
      <c r="J23" s="83">
        <f t="shared" ref="J23:J27" si="3">M23/4</f>
        <v>0</v>
      </c>
      <c r="K23" s="83">
        <f t="shared" ref="K23:K27" si="4">J23*2</f>
        <v>0</v>
      </c>
      <c r="L23" s="83">
        <f t="shared" ref="L23:L27" si="5">K23+J23</f>
        <v>0</v>
      </c>
      <c r="M23" s="88">
        <v>0</v>
      </c>
      <c r="N23" s="87"/>
      <c r="O23" s="76"/>
      <c r="P23" s="77">
        <v>0</v>
      </c>
    </row>
    <row r="24" spans="1:23" s="9" customFormat="1" ht="56.25" x14ac:dyDescent="0.2">
      <c r="A24" s="72"/>
      <c r="B24" s="72"/>
      <c r="C24" s="72" t="s">
        <v>37</v>
      </c>
      <c r="D24" s="80" t="s">
        <v>270</v>
      </c>
      <c r="E24" s="72">
        <v>9</v>
      </c>
      <c r="F24" s="83">
        <f>F25+F26</f>
        <v>0</v>
      </c>
      <c r="G24" s="83">
        <f t="shared" ref="G24:M24" si="6">G25+G26</f>
        <v>0</v>
      </c>
      <c r="H24" s="83">
        <f t="shared" si="6"/>
        <v>0</v>
      </c>
      <c r="I24" s="83">
        <v>0</v>
      </c>
      <c r="J24" s="83">
        <f t="shared" si="6"/>
        <v>0</v>
      </c>
      <c r="K24" s="83">
        <f t="shared" si="6"/>
        <v>0</v>
      </c>
      <c r="L24" s="83">
        <f t="shared" si="6"/>
        <v>0</v>
      </c>
      <c r="M24" s="83">
        <f t="shared" si="6"/>
        <v>0</v>
      </c>
      <c r="N24" s="87"/>
      <c r="O24" s="76"/>
      <c r="P24" s="77">
        <v>0</v>
      </c>
    </row>
    <row r="25" spans="1:23" s="9" customFormat="1" ht="37.5" x14ac:dyDescent="0.2">
      <c r="A25" s="72"/>
      <c r="B25" s="72"/>
      <c r="C25" s="72"/>
      <c r="D25" s="82" t="s">
        <v>67</v>
      </c>
      <c r="E25" s="72">
        <v>10</v>
      </c>
      <c r="F25" s="83">
        <v>0</v>
      </c>
      <c r="G25" s="88">
        <v>0</v>
      </c>
      <c r="H25" s="83">
        <v>0</v>
      </c>
      <c r="I25" s="83">
        <v>0</v>
      </c>
      <c r="J25" s="83">
        <f t="shared" si="3"/>
        <v>0</v>
      </c>
      <c r="K25" s="83">
        <f t="shared" si="4"/>
        <v>0</v>
      </c>
      <c r="L25" s="83">
        <f t="shared" si="5"/>
        <v>0</v>
      </c>
      <c r="M25" s="88">
        <v>0</v>
      </c>
      <c r="N25" s="87"/>
      <c r="O25" s="76"/>
      <c r="P25" s="77">
        <v>0</v>
      </c>
    </row>
    <row r="26" spans="1:23" s="9" customFormat="1" ht="37.5" x14ac:dyDescent="0.2">
      <c r="A26" s="72"/>
      <c r="B26" s="72"/>
      <c r="C26" s="72"/>
      <c r="D26" s="82" t="s">
        <v>68</v>
      </c>
      <c r="E26" s="72">
        <v>11</v>
      </c>
      <c r="F26" s="83">
        <v>0</v>
      </c>
      <c r="G26" s="88">
        <v>0</v>
      </c>
      <c r="H26" s="83">
        <v>0</v>
      </c>
      <c r="I26" s="83">
        <v>0</v>
      </c>
      <c r="J26" s="83">
        <f t="shared" si="3"/>
        <v>0</v>
      </c>
      <c r="K26" s="83">
        <f t="shared" si="4"/>
        <v>0</v>
      </c>
      <c r="L26" s="83">
        <f t="shared" si="5"/>
        <v>0</v>
      </c>
      <c r="M26" s="88">
        <v>0</v>
      </c>
      <c r="N26" s="87"/>
      <c r="O26" s="76"/>
      <c r="P26" s="77">
        <v>0</v>
      </c>
    </row>
    <row r="27" spans="1:23" s="9" customFormat="1" x14ac:dyDescent="0.2">
      <c r="A27" s="72"/>
      <c r="B27" s="72"/>
      <c r="C27" s="72" t="s">
        <v>46</v>
      </c>
      <c r="D27" s="80" t="s">
        <v>69</v>
      </c>
      <c r="E27" s="72">
        <v>12</v>
      </c>
      <c r="F27" s="83">
        <v>0</v>
      </c>
      <c r="G27" s="88">
        <v>0</v>
      </c>
      <c r="H27" s="83">
        <v>0</v>
      </c>
      <c r="I27" s="83">
        <v>0</v>
      </c>
      <c r="J27" s="83">
        <f t="shared" si="3"/>
        <v>0</v>
      </c>
      <c r="K27" s="83">
        <f t="shared" si="4"/>
        <v>0</v>
      </c>
      <c r="L27" s="83">
        <f t="shared" si="5"/>
        <v>0</v>
      </c>
      <c r="M27" s="88">
        <v>0</v>
      </c>
      <c r="N27" s="87"/>
      <c r="O27" s="76"/>
      <c r="P27" s="77">
        <v>0</v>
      </c>
    </row>
    <row r="28" spans="1:23" s="9" customFormat="1" ht="56.25" x14ac:dyDescent="0.2">
      <c r="A28" s="72"/>
      <c r="B28" s="72"/>
      <c r="C28" s="72" t="s">
        <v>48</v>
      </c>
      <c r="D28" s="80" t="s">
        <v>271</v>
      </c>
      <c r="E28" s="72">
        <v>13</v>
      </c>
      <c r="F28" s="83">
        <v>0</v>
      </c>
      <c r="G28" s="88">
        <v>0</v>
      </c>
      <c r="H28" s="83">
        <v>0</v>
      </c>
      <c r="I28" s="83">
        <v>0</v>
      </c>
      <c r="J28" s="83">
        <f t="shared" ref="J28" si="7">M28/4</f>
        <v>0</v>
      </c>
      <c r="K28" s="83">
        <f t="shared" ref="K28" si="8">J28*2</f>
        <v>0</v>
      </c>
      <c r="L28" s="83">
        <f t="shared" ref="L28" si="9">K28+J28</f>
        <v>0</v>
      </c>
      <c r="M28" s="88">
        <v>0</v>
      </c>
      <c r="N28" s="87"/>
      <c r="O28" s="76"/>
      <c r="P28" s="77"/>
    </row>
    <row r="29" spans="1:23" s="9" customFormat="1" ht="56.25" x14ac:dyDescent="0.2">
      <c r="A29" s="72"/>
      <c r="B29" s="72"/>
      <c r="C29" s="72" t="s">
        <v>92</v>
      </c>
      <c r="D29" s="80" t="s">
        <v>364</v>
      </c>
      <c r="E29" s="72">
        <v>14</v>
      </c>
      <c r="F29" s="81">
        <f>F30+F31+F34+F36+F35</f>
        <v>0</v>
      </c>
      <c r="G29" s="81">
        <f t="shared" ref="G29:M29" si="10">G30+G31+G34+G36+G35</f>
        <v>0</v>
      </c>
      <c r="H29" s="81">
        <f t="shared" si="10"/>
        <v>0</v>
      </c>
      <c r="I29" s="81">
        <v>0</v>
      </c>
      <c r="J29" s="81">
        <f t="shared" si="10"/>
        <v>0</v>
      </c>
      <c r="K29" s="81">
        <f t="shared" si="10"/>
        <v>0</v>
      </c>
      <c r="L29" s="81">
        <f t="shared" si="10"/>
        <v>0</v>
      </c>
      <c r="M29" s="81">
        <f t="shared" si="10"/>
        <v>0</v>
      </c>
      <c r="N29" s="89"/>
      <c r="O29" s="76"/>
      <c r="P29" s="77">
        <v>0</v>
      </c>
    </row>
    <row r="30" spans="1:23" s="9" customFormat="1" x14ac:dyDescent="0.2">
      <c r="A30" s="72"/>
      <c r="B30" s="72"/>
      <c r="C30" s="72"/>
      <c r="D30" s="82" t="s">
        <v>272</v>
      </c>
      <c r="E30" s="72">
        <v>15</v>
      </c>
      <c r="F30" s="83">
        <v>0</v>
      </c>
      <c r="G30" s="88">
        <v>0</v>
      </c>
      <c r="H30" s="83">
        <v>0</v>
      </c>
      <c r="I30" s="83">
        <v>0</v>
      </c>
      <c r="J30" s="83">
        <f t="shared" ref="J30:J34" si="11">M30/4</f>
        <v>0</v>
      </c>
      <c r="K30" s="83">
        <f t="shared" ref="K30:K34" si="12">J30*2</f>
        <v>0</v>
      </c>
      <c r="L30" s="83">
        <f t="shared" ref="L30:L34" si="13">K30+J30</f>
        <v>0</v>
      </c>
      <c r="M30" s="88">
        <v>0</v>
      </c>
      <c r="N30" s="87"/>
      <c r="O30" s="76"/>
      <c r="P30" s="77">
        <v>0</v>
      </c>
    </row>
    <row r="31" spans="1:23" s="9" customFormat="1" ht="37.5" x14ac:dyDescent="0.2">
      <c r="A31" s="72"/>
      <c r="B31" s="72"/>
      <c r="C31" s="72"/>
      <c r="D31" s="82" t="s">
        <v>273</v>
      </c>
      <c r="E31" s="72">
        <v>16</v>
      </c>
      <c r="F31" s="83">
        <f>SUM(F32:F33)</f>
        <v>0</v>
      </c>
      <c r="G31" s="83">
        <f t="shared" ref="G31:M31" si="14">SUM(G32:G33)</f>
        <v>0</v>
      </c>
      <c r="H31" s="83">
        <f t="shared" si="14"/>
        <v>0</v>
      </c>
      <c r="I31" s="83">
        <v>0</v>
      </c>
      <c r="J31" s="83">
        <f t="shared" si="14"/>
        <v>0</v>
      </c>
      <c r="K31" s="83">
        <f t="shared" si="14"/>
        <v>0</v>
      </c>
      <c r="L31" s="83">
        <f t="shared" si="14"/>
        <v>0</v>
      </c>
      <c r="M31" s="83">
        <f t="shared" si="14"/>
        <v>0</v>
      </c>
      <c r="N31" s="87"/>
      <c r="O31" s="76"/>
      <c r="P31" s="77">
        <v>0</v>
      </c>
    </row>
    <row r="32" spans="1:23" s="9" customFormat="1" x14ac:dyDescent="0.2">
      <c r="A32" s="72"/>
      <c r="B32" s="72"/>
      <c r="C32" s="72"/>
      <c r="D32" s="82" t="s">
        <v>70</v>
      </c>
      <c r="E32" s="72">
        <v>17</v>
      </c>
      <c r="F32" s="83">
        <v>0</v>
      </c>
      <c r="G32" s="88">
        <v>0</v>
      </c>
      <c r="H32" s="83">
        <v>0</v>
      </c>
      <c r="I32" s="83">
        <v>0</v>
      </c>
      <c r="J32" s="83">
        <f t="shared" si="11"/>
        <v>0</v>
      </c>
      <c r="K32" s="83">
        <f t="shared" si="12"/>
        <v>0</v>
      </c>
      <c r="L32" s="83">
        <f t="shared" si="13"/>
        <v>0</v>
      </c>
      <c r="M32" s="88">
        <v>0</v>
      </c>
      <c r="N32" s="87"/>
      <c r="O32" s="76"/>
      <c r="P32" s="77">
        <v>0</v>
      </c>
    </row>
    <row r="33" spans="1:21" s="9" customFormat="1" x14ac:dyDescent="0.2">
      <c r="A33" s="72"/>
      <c r="B33" s="72"/>
      <c r="C33" s="72"/>
      <c r="D33" s="82" t="s">
        <v>71</v>
      </c>
      <c r="E33" s="72">
        <v>18</v>
      </c>
      <c r="F33" s="83">
        <v>0</v>
      </c>
      <c r="G33" s="88">
        <v>0</v>
      </c>
      <c r="H33" s="83">
        <v>0</v>
      </c>
      <c r="I33" s="83">
        <v>0</v>
      </c>
      <c r="J33" s="83">
        <f t="shared" si="11"/>
        <v>0</v>
      </c>
      <c r="K33" s="83">
        <f t="shared" si="12"/>
        <v>0</v>
      </c>
      <c r="L33" s="83">
        <f t="shared" si="13"/>
        <v>0</v>
      </c>
      <c r="M33" s="88">
        <v>0</v>
      </c>
      <c r="N33" s="87"/>
      <c r="O33" s="76"/>
      <c r="P33" s="77">
        <v>0</v>
      </c>
    </row>
    <row r="34" spans="1:21" s="9" customFormat="1" x14ac:dyDescent="0.2">
      <c r="A34" s="72"/>
      <c r="B34" s="72"/>
      <c r="C34" s="72"/>
      <c r="D34" s="82" t="s">
        <v>274</v>
      </c>
      <c r="E34" s="72">
        <v>19</v>
      </c>
      <c r="F34" s="83">
        <v>0</v>
      </c>
      <c r="G34" s="88">
        <v>0</v>
      </c>
      <c r="H34" s="83">
        <v>0</v>
      </c>
      <c r="I34" s="83">
        <v>0</v>
      </c>
      <c r="J34" s="83">
        <f t="shared" si="11"/>
        <v>0</v>
      </c>
      <c r="K34" s="83">
        <f t="shared" si="12"/>
        <v>0</v>
      </c>
      <c r="L34" s="83">
        <f t="shared" si="13"/>
        <v>0</v>
      </c>
      <c r="M34" s="88">
        <v>0</v>
      </c>
      <c r="N34" s="87"/>
      <c r="O34" s="76"/>
      <c r="P34" s="77">
        <v>0</v>
      </c>
    </row>
    <row r="35" spans="1:21" s="9" customFormat="1" ht="37.5" x14ac:dyDescent="0.2">
      <c r="A35" s="72"/>
      <c r="B35" s="72"/>
      <c r="C35" s="72"/>
      <c r="D35" s="82" t="s">
        <v>275</v>
      </c>
      <c r="E35" s="72">
        <v>20</v>
      </c>
      <c r="F35" s="83">
        <v>0</v>
      </c>
      <c r="G35" s="88">
        <v>0</v>
      </c>
      <c r="H35" s="83">
        <v>0</v>
      </c>
      <c r="I35" s="83">
        <v>0</v>
      </c>
      <c r="J35" s="83">
        <f t="shared" ref="J35" si="15">M35/4</f>
        <v>0</v>
      </c>
      <c r="K35" s="83">
        <f t="shared" ref="K35" si="16">J35*2</f>
        <v>0</v>
      </c>
      <c r="L35" s="83">
        <f t="shared" ref="L35" si="17">K35+J35</f>
        <v>0</v>
      </c>
      <c r="M35" s="88">
        <v>0</v>
      </c>
      <c r="N35" s="87"/>
      <c r="O35" s="76"/>
      <c r="P35" s="77"/>
    </row>
    <row r="36" spans="1:21" s="9" customFormat="1" x14ac:dyDescent="0.2">
      <c r="A36" s="72"/>
      <c r="B36" s="72"/>
      <c r="C36" s="72"/>
      <c r="D36" s="82" t="s">
        <v>276</v>
      </c>
      <c r="E36" s="72">
        <v>21</v>
      </c>
      <c r="F36" s="83">
        <v>0</v>
      </c>
      <c r="G36" s="88">
        <v>0</v>
      </c>
      <c r="H36" s="83">
        <v>0</v>
      </c>
      <c r="I36" s="83">
        <v>0</v>
      </c>
      <c r="J36" s="83">
        <f t="shared" ref="J36" si="18">M36/4</f>
        <v>0</v>
      </c>
      <c r="K36" s="83">
        <f t="shared" ref="K36" si="19">N36/4</f>
        <v>0</v>
      </c>
      <c r="L36" s="83">
        <f t="shared" ref="L36" si="20">O36/4</f>
        <v>0</v>
      </c>
      <c r="M36" s="83">
        <f>P36/4</f>
        <v>0</v>
      </c>
      <c r="N36" s="87"/>
      <c r="O36" s="76"/>
      <c r="P36" s="77"/>
    </row>
    <row r="37" spans="1:21" s="9" customFormat="1" ht="58.5" x14ac:dyDescent="0.2">
      <c r="A37" s="72"/>
      <c r="B37" s="11">
        <v>2</v>
      </c>
      <c r="C37" s="11"/>
      <c r="D37" s="78" t="s">
        <v>277</v>
      </c>
      <c r="E37" s="72">
        <v>22</v>
      </c>
      <c r="F37" s="83">
        <f>SUM(F38:F42)</f>
        <v>0</v>
      </c>
      <c r="G37" s="83">
        <f t="shared" ref="G37:M37" si="21">SUM(G38:G42)</f>
        <v>0</v>
      </c>
      <c r="H37" s="83">
        <f t="shared" si="21"/>
        <v>0</v>
      </c>
      <c r="I37" s="83">
        <v>0</v>
      </c>
      <c r="J37" s="83">
        <f t="shared" si="21"/>
        <v>0</v>
      </c>
      <c r="K37" s="83">
        <f t="shared" si="21"/>
        <v>0</v>
      </c>
      <c r="L37" s="83">
        <f t="shared" si="21"/>
        <v>0</v>
      </c>
      <c r="M37" s="83">
        <f t="shared" si="21"/>
        <v>0</v>
      </c>
      <c r="N37" s="87"/>
      <c r="O37" s="76"/>
      <c r="P37" s="77">
        <v>0</v>
      </c>
    </row>
    <row r="38" spans="1:21" s="9" customFormat="1" x14ac:dyDescent="0.2">
      <c r="A38" s="72"/>
      <c r="B38" s="72"/>
      <c r="C38" s="72" t="s">
        <v>33</v>
      </c>
      <c r="D38" s="82" t="s">
        <v>278</v>
      </c>
      <c r="E38" s="72">
        <v>23</v>
      </c>
      <c r="F38" s="83">
        <v>0</v>
      </c>
      <c r="G38" s="88">
        <v>0</v>
      </c>
      <c r="H38" s="83">
        <v>0</v>
      </c>
      <c r="I38" s="83">
        <v>0</v>
      </c>
      <c r="J38" s="83">
        <v>0</v>
      </c>
      <c r="K38" s="83">
        <f>J38*2</f>
        <v>0</v>
      </c>
      <c r="L38" s="83">
        <f>K38+J38</f>
        <v>0</v>
      </c>
      <c r="M38" s="83">
        <f>L38+K38</f>
        <v>0</v>
      </c>
      <c r="N38" s="87"/>
      <c r="O38" s="76"/>
      <c r="P38" s="77">
        <v>0</v>
      </c>
      <c r="Q38" s="90"/>
    </row>
    <row r="39" spans="1:21" s="9" customFormat="1" x14ac:dyDescent="0.2">
      <c r="A39" s="72"/>
      <c r="B39" s="72"/>
      <c r="C39" s="72" t="s">
        <v>35</v>
      </c>
      <c r="D39" s="82" t="s">
        <v>279</v>
      </c>
      <c r="E39" s="72">
        <v>24</v>
      </c>
      <c r="F39" s="83">
        <v>0</v>
      </c>
      <c r="G39" s="88">
        <v>0</v>
      </c>
      <c r="H39" s="83">
        <v>0</v>
      </c>
      <c r="I39" s="83">
        <v>0</v>
      </c>
      <c r="J39" s="83">
        <v>0</v>
      </c>
      <c r="K39" s="83">
        <f t="shared" ref="K39:K40" si="22">J39*2</f>
        <v>0</v>
      </c>
      <c r="L39" s="83">
        <f t="shared" ref="L39:M39" si="23">K39+J39</f>
        <v>0</v>
      </c>
      <c r="M39" s="83">
        <f t="shared" si="23"/>
        <v>0</v>
      </c>
      <c r="N39" s="87"/>
      <c r="O39" s="76"/>
      <c r="P39" s="77"/>
      <c r="Q39" s="90"/>
    </row>
    <row r="40" spans="1:21" s="9" customFormat="1" x14ac:dyDescent="0.2">
      <c r="A40" s="72"/>
      <c r="B40" s="72"/>
      <c r="C40" s="72" t="s">
        <v>37</v>
      </c>
      <c r="D40" s="82" t="s">
        <v>72</v>
      </c>
      <c r="E40" s="72">
        <v>25</v>
      </c>
      <c r="F40" s="83">
        <v>0</v>
      </c>
      <c r="G40" s="88">
        <v>0</v>
      </c>
      <c r="H40" s="83">
        <v>0</v>
      </c>
      <c r="I40" s="83">
        <v>0</v>
      </c>
      <c r="J40" s="83">
        <v>0</v>
      </c>
      <c r="K40" s="83">
        <f t="shared" si="22"/>
        <v>0</v>
      </c>
      <c r="L40" s="83">
        <f t="shared" ref="L40:M40" si="24">K40+J40</f>
        <v>0</v>
      </c>
      <c r="M40" s="83">
        <f t="shared" si="24"/>
        <v>0</v>
      </c>
      <c r="N40" s="87"/>
      <c r="O40" s="76"/>
      <c r="P40" s="77"/>
      <c r="Q40" s="90"/>
    </row>
    <row r="41" spans="1:21" s="9" customFormat="1" x14ac:dyDescent="0.2">
      <c r="A41" s="72"/>
      <c r="B41" s="72"/>
      <c r="C41" s="72" t="s">
        <v>46</v>
      </c>
      <c r="D41" s="82" t="s">
        <v>73</v>
      </c>
      <c r="E41" s="72">
        <v>26</v>
      </c>
      <c r="F41" s="83">
        <v>0</v>
      </c>
      <c r="G41" s="88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8">
        <v>0</v>
      </c>
      <c r="N41" s="87"/>
      <c r="O41" s="76"/>
      <c r="P41" s="77">
        <v>0</v>
      </c>
    </row>
    <row r="42" spans="1:21" s="9" customFormat="1" x14ac:dyDescent="0.2">
      <c r="A42" s="72"/>
      <c r="B42" s="72"/>
      <c r="C42" s="72" t="s">
        <v>48</v>
      </c>
      <c r="D42" s="82" t="s">
        <v>74</v>
      </c>
      <c r="E42" s="72">
        <v>27</v>
      </c>
      <c r="F42" s="83">
        <v>0</v>
      </c>
      <c r="G42" s="88">
        <v>0</v>
      </c>
      <c r="H42" s="83">
        <v>0</v>
      </c>
      <c r="I42" s="83">
        <v>0</v>
      </c>
      <c r="J42" s="83">
        <f>M42/4</f>
        <v>0</v>
      </c>
      <c r="K42" s="83">
        <f>J42*2</f>
        <v>0</v>
      </c>
      <c r="L42" s="83">
        <f>K42+J42</f>
        <v>0</v>
      </c>
      <c r="M42" s="88">
        <v>0</v>
      </c>
      <c r="N42" s="87"/>
      <c r="O42" s="76"/>
      <c r="P42" s="77">
        <v>0</v>
      </c>
    </row>
    <row r="43" spans="1:21" s="9" customFormat="1" ht="37.5" x14ac:dyDescent="0.2">
      <c r="A43" s="10" t="s">
        <v>11</v>
      </c>
      <c r="B43" s="10"/>
      <c r="C43" s="10"/>
      <c r="D43" s="73" t="s">
        <v>280</v>
      </c>
      <c r="E43" s="72">
        <v>28</v>
      </c>
      <c r="F43" s="92">
        <f>F44+F145</f>
        <v>0</v>
      </c>
      <c r="G43" s="92">
        <f t="shared" ref="G43:M43" si="25">G44+G145</f>
        <v>0</v>
      </c>
      <c r="H43" s="92">
        <f t="shared" si="25"/>
        <v>0</v>
      </c>
      <c r="I43" s="92">
        <v>0</v>
      </c>
      <c r="J43" s="92">
        <f t="shared" si="25"/>
        <v>0</v>
      </c>
      <c r="K43" s="92">
        <f t="shared" si="25"/>
        <v>674.62999999999988</v>
      </c>
      <c r="L43" s="92">
        <f t="shared" si="25"/>
        <v>1341.7599999999998</v>
      </c>
      <c r="M43" s="92">
        <f t="shared" si="25"/>
        <v>2024.39</v>
      </c>
      <c r="N43" s="93"/>
      <c r="O43" s="76"/>
      <c r="P43" s="77">
        <v>1403.03</v>
      </c>
      <c r="Q43" s="94"/>
      <c r="R43" s="94"/>
      <c r="S43" s="94"/>
      <c r="T43" s="94"/>
      <c r="U43" s="94"/>
    </row>
    <row r="44" spans="1:21" s="9" customFormat="1" ht="58.5" x14ac:dyDescent="0.2">
      <c r="A44" s="72"/>
      <c r="B44" s="11">
        <v>1</v>
      </c>
      <c r="C44" s="11"/>
      <c r="D44" s="78" t="s">
        <v>281</v>
      </c>
      <c r="E44" s="72">
        <v>29</v>
      </c>
      <c r="F44" s="91">
        <f>F45+F93+F100+F128</f>
        <v>0</v>
      </c>
      <c r="G44" s="91">
        <f t="shared" ref="G44:M44" si="26">G45+G93+G100+G128</f>
        <v>0</v>
      </c>
      <c r="H44" s="91">
        <f t="shared" si="26"/>
        <v>0</v>
      </c>
      <c r="I44" s="91">
        <v>0</v>
      </c>
      <c r="J44" s="91">
        <f t="shared" si="26"/>
        <v>0</v>
      </c>
      <c r="K44" s="91">
        <f t="shared" si="26"/>
        <v>674.62999999999988</v>
      </c>
      <c r="L44" s="91">
        <f t="shared" si="26"/>
        <v>1341.7599999999998</v>
      </c>
      <c r="M44" s="91">
        <f t="shared" si="26"/>
        <v>2024.39</v>
      </c>
      <c r="N44" s="93"/>
      <c r="O44" s="76"/>
      <c r="P44" s="77">
        <v>1403.03</v>
      </c>
      <c r="Q44" s="95"/>
      <c r="R44" s="95"/>
      <c r="S44" s="95"/>
      <c r="T44" s="95"/>
      <c r="U44" s="95"/>
    </row>
    <row r="45" spans="1:21" s="9" customFormat="1" ht="56.25" x14ac:dyDescent="0.2">
      <c r="A45" s="72"/>
      <c r="B45" s="72"/>
      <c r="C45" s="96" t="s">
        <v>12</v>
      </c>
      <c r="D45" s="80" t="s">
        <v>282</v>
      </c>
      <c r="E45" s="72">
        <v>30</v>
      </c>
      <c r="F45" s="97">
        <f>F46+F54+F60</f>
        <v>0</v>
      </c>
      <c r="G45" s="97">
        <f t="shared" ref="G45:M45" si="27">G46+G54+G60</f>
        <v>0</v>
      </c>
      <c r="H45" s="97">
        <f t="shared" si="27"/>
        <v>0</v>
      </c>
      <c r="I45" s="97">
        <v>0</v>
      </c>
      <c r="J45" s="97">
        <f t="shared" si="27"/>
        <v>0</v>
      </c>
      <c r="K45" s="97">
        <f t="shared" si="27"/>
        <v>85.666666666666671</v>
      </c>
      <c r="L45" s="97">
        <f t="shared" si="27"/>
        <v>171.33333333333334</v>
      </c>
      <c r="M45" s="97">
        <f t="shared" si="27"/>
        <v>257.5</v>
      </c>
      <c r="N45" s="87"/>
      <c r="O45" s="76"/>
      <c r="P45" s="77">
        <v>84</v>
      </c>
    </row>
    <row r="46" spans="1:21" s="9" customFormat="1" ht="58.5" x14ac:dyDescent="0.2">
      <c r="A46" s="72"/>
      <c r="B46" s="72"/>
      <c r="C46" s="96" t="s">
        <v>75</v>
      </c>
      <c r="D46" s="78" t="s">
        <v>283</v>
      </c>
      <c r="E46" s="72">
        <v>31</v>
      </c>
      <c r="F46" s="91">
        <f>F47+F48+F51+F52+F53</f>
        <v>0</v>
      </c>
      <c r="G46" s="91">
        <f t="shared" ref="G46:M46" si="28">G47+G48+G51+G52+G53</f>
        <v>0</v>
      </c>
      <c r="H46" s="91">
        <f t="shared" si="28"/>
        <v>0</v>
      </c>
      <c r="I46" s="91">
        <v>0</v>
      </c>
      <c r="J46" s="91">
        <f t="shared" si="28"/>
        <v>0</v>
      </c>
      <c r="K46" s="91">
        <f t="shared" si="28"/>
        <v>59.333333333333336</v>
      </c>
      <c r="L46" s="91">
        <f t="shared" si="28"/>
        <v>118.66666666666667</v>
      </c>
      <c r="M46" s="91">
        <f t="shared" si="28"/>
        <v>178</v>
      </c>
      <c r="N46" s="84"/>
      <c r="O46" s="98"/>
      <c r="P46" s="77">
        <v>33.333333333333336</v>
      </c>
    </row>
    <row r="47" spans="1:21" s="9" customFormat="1" x14ac:dyDescent="0.2">
      <c r="A47" s="72"/>
      <c r="B47" s="72"/>
      <c r="C47" s="72" t="s">
        <v>33</v>
      </c>
      <c r="D47" s="82" t="s">
        <v>76</v>
      </c>
      <c r="E47" s="72">
        <v>32</v>
      </c>
      <c r="F47" s="88">
        <v>0</v>
      </c>
      <c r="G47" s="88">
        <v>0</v>
      </c>
      <c r="H47" s="83">
        <v>0</v>
      </c>
      <c r="I47" s="83">
        <v>0</v>
      </c>
      <c r="J47" s="83">
        <f t="shared" ref="J47" si="29">M47/2</f>
        <v>0</v>
      </c>
      <c r="K47" s="83">
        <f>J47*2</f>
        <v>0</v>
      </c>
      <c r="L47" s="83">
        <v>0</v>
      </c>
      <c r="M47" s="88">
        <v>0</v>
      </c>
      <c r="N47" s="87"/>
      <c r="O47" s="76"/>
      <c r="P47" s="77">
        <v>0</v>
      </c>
      <c r="Q47" s="99"/>
      <c r="R47" s="99"/>
      <c r="S47" s="99"/>
      <c r="T47" s="99"/>
      <c r="U47" s="99"/>
    </row>
    <row r="48" spans="1:21" s="9" customFormat="1" ht="37.5" x14ac:dyDescent="0.2">
      <c r="A48" s="72"/>
      <c r="B48" s="72"/>
      <c r="C48" s="72" t="s">
        <v>35</v>
      </c>
      <c r="D48" s="82" t="s">
        <v>77</v>
      </c>
      <c r="E48" s="72">
        <v>33</v>
      </c>
      <c r="F48" s="100">
        <f>F49+F50</f>
        <v>0</v>
      </c>
      <c r="G48" s="100">
        <f t="shared" ref="G48:M48" si="30">G49+G50</f>
        <v>0</v>
      </c>
      <c r="H48" s="100">
        <f t="shared" si="30"/>
        <v>0</v>
      </c>
      <c r="I48" s="88">
        <v>0</v>
      </c>
      <c r="J48" s="100">
        <f t="shared" si="30"/>
        <v>0</v>
      </c>
      <c r="K48" s="100">
        <f t="shared" si="30"/>
        <v>42.666666666666671</v>
      </c>
      <c r="L48" s="100">
        <f t="shared" si="30"/>
        <v>85.333333333333343</v>
      </c>
      <c r="M48" s="100">
        <f t="shared" si="30"/>
        <v>128</v>
      </c>
      <c r="N48" s="87"/>
      <c r="O48" s="76"/>
      <c r="P48" s="77">
        <v>0</v>
      </c>
    </row>
    <row r="49" spans="1:16" s="9" customFormat="1" x14ac:dyDescent="0.2">
      <c r="A49" s="72"/>
      <c r="B49" s="72"/>
      <c r="C49" s="72"/>
      <c r="D49" s="82" t="s">
        <v>78</v>
      </c>
      <c r="E49" s="72">
        <v>34</v>
      </c>
      <c r="F49" s="88">
        <v>0</v>
      </c>
      <c r="G49" s="88">
        <v>0</v>
      </c>
      <c r="H49" s="101">
        <v>0</v>
      </c>
      <c r="I49" s="83">
        <v>0</v>
      </c>
      <c r="J49" s="83">
        <v>0</v>
      </c>
      <c r="K49" s="83">
        <f>M49/3</f>
        <v>9.3333333333333339</v>
      </c>
      <c r="L49" s="83">
        <f>K49*2</f>
        <v>18.666666666666668</v>
      </c>
      <c r="M49" s="88">
        <f>20+5+3</f>
        <v>28</v>
      </c>
      <c r="N49" s="87"/>
      <c r="O49" s="76"/>
      <c r="P49" s="77">
        <v>13.333333333333334</v>
      </c>
    </row>
    <row r="50" spans="1:16" s="9" customFormat="1" x14ac:dyDescent="0.2">
      <c r="A50" s="72"/>
      <c r="B50" s="72"/>
      <c r="C50" s="72"/>
      <c r="D50" s="82" t="s">
        <v>79</v>
      </c>
      <c r="E50" s="72">
        <v>35</v>
      </c>
      <c r="F50" s="88">
        <v>0</v>
      </c>
      <c r="G50" s="88">
        <v>0</v>
      </c>
      <c r="H50" s="101">
        <v>0</v>
      </c>
      <c r="I50" s="83">
        <v>0</v>
      </c>
      <c r="J50" s="83">
        <v>0</v>
      </c>
      <c r="K50" s="83">
        <f>M50/3</f>
        <v>33.333333333333336</v>
      </c>
      <c r="L50" s="83">
        <f>K50*2</f>
        <v>66.666666666666671</v>
      </c>
      <c r="M50" s="88">
        <v>100</v>
      </c>
      <c r="N50" s="87"/>
      <c r="O50" s="76"/>
      <c r="P50" s="77">
        <v>66.666666666666671</v>
      </c>
    </row>
    <row r="51" spans="1:16" s="9" customFormat="1" ht="37.5" x14ac:dyDescent="0.2">
      <c r="A51" s="72"/>
      <c r="B51" s="72"/>
      <c r="C51" s="72" t="s">
        <v>37</v>
      </c>
      <c r="D51" s="82" t="s">
        <v>80</v>
      </c>
      <c r="E51" s="72">
        <v>36</v>
      </c>
      <c r="F51" s="88">
        <v>0</v>
      </c>
      <c r="G51" s="88">
        <v>0</v>
      </c>
      <c r="H51" s="101">
        <v>0</v>
      </c>
      <c r="I51" s="83">
        <v>0</v>
      </c>
      <c r="J51" s="83">
        <v>0</v>
      </c>
      <c r="K51" s="83">
        <f t="shared" ref="K51" si="31">M51/3</f>
        <v>10</v>
      </c>
      <c r="L51" s="83">
        <f t="shared" ref="L51:L52" si="32">K51*2</f>
        <v>20</v>
      </c>
      <c r="M51" s="88">
        <v>30</v>
      </c>
      <c r="N51" s="87"/>
      <c r="O51" s="76"/>
      <c r="P51" s="77">
        <v>20</v>
      </c>
    </row>
    <row r="52" spans="1:16" s="9" customFormat="1" x14ac:dyDescent="0.2">
      <c r="A52" s="72"/>
      <c r="B52" s="72"/>
      <c r="C52" s="72" t="s">
        <v>46</v>
      </c>
      <c r="D52" s="82" t="s">
        <v>284</v>
      </c>
      <c r="E52" s="72">
        <v>37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83">
        <f>M52/3</f>
        <v>6.666666666666667</v>
      </c>
      <c r="L52" s="83">
        <f t="shared" si="32"/>
        <v>13.333333333333334</v>
      </c>
      <c r="M52" s="88">
        <v>20</v>
      </c>
      <c r="N52" s="87"/>
      <c r="O52" s="76"/>
      <c r="P52" s="77">
        <v>13.333333333333334</v>
      </c>
    </row>
    <row r="53" spans="1:16" s="9" customFormat="1" x14ac:dyDescent="0.2">
      <c r="A53" s="72"/>
      <c r="B53" s="72"/>
      <c r="C53" s="72" t="s">
        <v>48</v>
      </c>
      <c r="D53" s="82" t="s">
        <v>81</v>
      </c>
      <c r="E53" s="72">
        <v>38</v>
      </c>
      <c r="F53" s="88">
        <v>0</v>
      </c>
      <c r="G53" s="88">
        <v>0</v>
      </c>
      <c r="H53" s="88">
        <v>0</v>
      </c>
      <c r="I53" s="88">
        <v>0</v>
      </c>
      <c r="J53" s="83">
        <f t="shared" ref="J53" si="33">M53/4</f>
        <v>0</v>
      </c>
      <c r="K53" s="83">
        <f t="shared" ref="K53" si="34">J53*2</f>
        <v>0</v>
      </c>
      <c r="L53" s="83">
        <f t="shared" ref="L53" si="35">K53+J53</f>
        <v>0</v>
      </c>
      <c r="M53" s="88">
        <v>0</v>
      </c>
      <c r="N53" s="87"/>
      <c r="O53" s="76"/>
      <c r="P53" s="77">
        <v>0</v>
      </c>
    </row>
    <row r="54" spans="1:16" s="9" customFormat="1" ht="58.5" x14ac:dyDescent="0.2">
      <c r="A54" s="72"/>
      <c r="B54" s="72"/>
      <c r="C54" s="96" t="s">
        <v>82</v>
      </c>
      <c r="D54" s="78" t="s">
        <v>285</v>
      </c>
      <c r="E54" s="72">
        <v>39</v>
      </c>
      <c r="F54" s="91">
        <f>F55+F56+F59</f>
        <v>0</v>
      </c>
      <c r="G54" s="91">
        <f t="shared" ref="G54:M54" si="36">G55+G56+G59</f>
        <v>0</v>
      </c>
      <c r="H54" s="91">
        <f t="shared" si="36"/>
        <v>0</v>
      </c>
      <c r="I54" s="91">
        <v>0</v>
      </c>
      <c r="J54" s="91">
        <f t="shared" si="36"/>
        <v>0</v>
      </c>
      <c r="K54" s="91">
        <f t="shared" si="36"/>
        <v>13.333333333333334</v>
      </c>
      <c r="L54" s="91">
        <f t="shared" si="36"/>
        <v>26.666666666666668</v>
      </c>
      <c r="M54" s="91">
        <f t="shared" si="36"/>
        <v>40</v>
      </c>
      <c r="N54" s="84"/>
      <c r="O54" s="98"/>
      <c r="P54" s="77">
        <v>26.666666666666668</v>
      </c>
    </row>
    <row r="55" spans="1:16" s="9" customFormat="1" x14ac:dyDescent="0.2">
      <c r="A55" s="72"/>
      <c r="B55" s="72"/>
      <c r="C55" s="72" t="s">
        <v>33</v>
      </c>
      <c r="D55" s="82" t="s">
        <v>83</v>
      </c>
      <c r="E55" s="72">
        <v>40</v>
      </c>
      <c r="F55" s="88">
        <v>0</v>
      </c>
      <c r="G55" s="88">
        <v>0</v>
      </c>
      <c r="H55" s="83">
        <v>0</v>
      </c>
      <c r="I55" s="83">
        <v>0</v>
      </c>
      <c r="J55" s="83">
        <v>0</v>
      </c>
      <c r="K55" s="83">
        <f>M55/3</f>
        <v>3.3333333333333335</v>
      </c>
      <c r="L55" s="83">
        <f>K55*2</f>
        <v>6.666666666666667</v>
      </c>
      <c r="M55" s="88">
        <v>10</v>
      </c>
      <c r="N55" s="87"/>
      <c r="O55" s="76"/>
      <c r="P55" s="77">
        <v>6.666666666666667</v>
      </c>
    </row>
    <row r="56" spans="1:16" s="9" customFormat="1" ht="37.5" x14ac:dyDescent="0.2">
      <c r="A56" s="72"/>
      <c r="B56" s="72"/>
      <c r="C56" s="72" t="s">
        <v>35</v>
      </c>
      <c r="D56" s="82" t="s">
        <v>286</v>
      </c>
      <c r="E56" s="72">
        <v>41</v>
      </c>
      <c r="F56" s="88">
        <f>F57+F58</f>
        <v>0</v>
      </c>
      <c r="G56" s="88">
        <f t="shared" ref="G56:M56" si="37">G57+G58</f>
        <v>0</v>
      </c>
      <c r="H56" s="88">
        <f t="shared" si="37"/>
        <v>0</v>
      </c>
      <c r="I56" s="88">
        <v>0</v>
      </c>
      <c r="J56" s="88">
        <f t="shared" si="37"/>
        <v>0</v>
      </c>
      <c r="K56" s="88">
        <f t="shared" si="37"/>
        <v>0</v>
      </c>
      <c r="L56" s="88">
        <f t="shared" si="37"/>
        <v>0</v>
      </c>
      <c r="M56" s="88">
        <f t="shared" si="37"/>
        <v>0</v>
      </c>
      <c r="N56" s="87"/>
      <c r="O56" s="76"/>
      <c r="P56" s="77">
        <v>0</v>
      </c>
    </row>
    <row r="57" spans="1:16" s="9" customFormat="1" ht="37.5" x14ac:dyDescent="0.2">
      <c r="A57" s="72"/>
      <c r="B57" s="72"/>
      <c r="C57" s="72"/>
      <c r="D57" s="82" t="s">
        <v>84</v>
      </c>
      <c r="E57" s="72">
        <v>42</v>
      </c>
      <c r="F57" s="88">
        <v>0</v>
      </c>
      <c r="G57" s="88">
        <v>0</v>
      </c>
      <c r="H57" s="88">
        <v>0</v>
      </c>
      <c r="I57" s="88">
        <v>0</v>
      </c>
      <c r="J57" s="83">
        <f t="shared" ref="J57:J58" si="38">M57/2</f>
        <v>0</v>
      </c>
      <c r="K57" s="83">
        <f t="shared" ref="K57:K58" si="39">J57*2</f>
        <v>0</v>
      </c>
      <c r="L57" s="83">
        <f>K57+J57</f>
        <v>0</v>
      </c>
      <c r="M57" s="88">
        <v>0</v>
      </c>
      <c r="N57" s="87"/>
      <c r="O57" s="76"/>
      <c r="P57" s="77">
        <v>0</v>
      </c>
    </row>
    <row r="58" spans="1:16" s="9" customFormat="1" x14ac:dyDescent="0.2">
      <c r="A58" s="72"/>
      <c r="B58" s="72"/>
      <c r="C58" s="72"/>
      <c r="D58" s="82" t="s">
        <v>85</v>
      </c>
      <c r="E58" s="72">
        <v>43</v>
      </c>
      <c r="F58" s="88">
        <v>0</v>
      </c>
      <c r="G58" s="88">
        <v>0</v>
      </c>
      <c r="H58" s="88">
        <v>0</v>
      </c>
      <c r="I58" s="88">
        <v>0</v>
      </c>
      <c r="J58" s="83">
        <f t="shared" si="38"/>
        <v>0</v>
      </c>
      <c r="K58" s="83">
        <f t="shared" si="39"/>
        <v>0</v>
      </c>
      <c r="L58" s="83">
        <f>K58+J58</f>
        <v>0</v>
      </c>
      <c r="M58" s="88">
        <v>0</v>
      </c>
      <c r="N58" s="87"/>
      <c r="O58" s="76"/>
      <c r="P58" s="77">
        <v>0</v>
      </c>
    </row>
    <row r="59" spans="1:16" s="9" customFormat="1" x14ac:dyDescent="0.2">
      <c r="A59" s="72"/>
      <c r="B59" s="72"/>
      <c r="C59" s="72" t="s">
        <v>37</v>
      </c>
      <c r="D59" s="82" t="s">
        <v>86</v>
      </c>
      <c r="E59" s="72">
        <v>44</v>
      </c>
      <c r="F59" s="88">
        <v>0</v>
      </c>
      <c r="G59" s="88">
        <v>0</v>
      </c>
      <c r="H59" s="83">
        <v>0</v>
      </c>
      <c r="I59" s="83">
        <v>0</v>
      </c>
      <c r="J59" s="83">
        <v>0</v>
      </c>
      <c r="K59" s="83">
        <f>M59/3</f>
        <v>10</v>
      </c>
      <c r="L59" s="83">
        <f>K59*2</f>
        <v>20</v>
      </c>
      <c r="M59" s="88">
        <v>30</v>
      </c>
      <c r="N59" s="87"/>
      <c r="O59" s="76"/>
      <c r="P59" s="77">
        <v>20</v>
      </c>
    </row>
    <row r="60" spans="1:16" s="9" customFormat="1" ht="97.5" x14ac:dyDescent="0.2">
      <c r="A60" s="72"/>
      <c r="B60" s="72"/>
      <c r="C60" s="96" t="s">
        <v>87</v>
      </c>
      <c r="D60" s="78" t="s">
        <v>287</v>
      </c>
      <c r="E60" s="72">
        <v>45</v>
      </c>
      <c r="F60" s="91">
        <f>F61+F62+F64+F71+F76+F77+F81+F82+F83+F92</f>
        <v>0</v>
      </c>
      <c r="G60" s="91">
        <f t="shared" ref="G60:M60" si="40">G61+G62+G64+G71+G76+G77+G81+G82+G83+G92</f>
        <v>0</v>
      </c>
      <c r="H60" s="91">
        <f t="shared" si="40"/>
        <v>0</v>
      </c>
      <c r="I60" s="91">
        <v>0</v>
      </c>
      <c r="J60" s="91">
        <f t="shared" si="40"/>
        <v>0</v>
      </c>
      <c r="K60" s="91">
        <f t="shared" si="40"/>
        <v>13</v>
      </c>
      <c r="L60" s="91">
        <f t="shared" si="40"/>
        <v>26</v>
      </c>
      <c r="M60" s="91">
        <f t="shared" si="40"/>
        <v>39.5</v>
      </c>
      <c r="N60" s="84"/>
      <c r="O60" s="98"/>
      <c r="P60" s="77">
        <v>24</v>
      </c>
    </row>
    <row r="61" spans="1:16" s="9" customFormat="1" x14ac:dyDescent="0.2">
      <c r="A61" s="72"/>
      <c r="B61" s="72"/>
      <c r="C61" s="72" t="s">
        <v>33</v>
      </c>
      <c r="D61" s="82" t="s">
        <v>88</v>
      </c>
      <c r="E61" s="72">
        <v>46</v>
      </c>
      <c r="F61" s="88">
        <v>0</v>
      </c>
      <c r="G61" s="88">
        <v>0</v>
      </c>
      <c r="H61" s="83">
        <v>0</v>
      </c>
      <c r="I61" s="83">
        <v>0</v>
      </c>
      <c r="J61" s="83">
        <f t="shared" ref="J61:J91" si="41">M61/2</f>
        <v>0</v>
      </c>
      <c r="K61" s="83">
        <f t="shared" ref="K61:K76" si="42">J61*2</f>
        <v>0</v>
      </c>
      <c r="L61" s="83">
        <f t="shared" ref="L61:L76" si="43">K61+J61</f>
        <v>0</v>
      </c>
      <c r="M61" s="88">
        <v>0</v>
      </c>
      <c r="N61" s="87"/>
      <c r="O61" s="76"/>
      <c r="P61" s="77">
        <v>0</v>
      </c>
    </row>
    <row r="62" spans="1:16" s="9" customFormat="1" ht="37.5" x14ac:dyDescent="0.2">
      <c r="A62" s="72"/>
      <c r="B62" s="72"/>
      <c r="C62" s="72" t="s">
        <v>35</v>
      </c>
      <c r="D62" s="82" t="s">
        <v>89</v>
      </c>
      <c r="E62" s="72">
        <v>47</v>
      </c>
      <c r="F62" s="88">
        <v>0</v>
      </c>
      <c r="G62" s="88">
        <v>0</v>
      </c>
      <c r="H62" s="83">
        <v>0</v>
      </c>
      <c r="I62" s="83">
        <v>0</v>
      </c>
      <c r="J62" s="83">
        <f t="shared" si="41"/>
        <v>0</v>
      </c>
      <c r="K62" s="83">
        <f t="shared" si="42"/>
        <v>0</v>
      </c>
      <c r="L62" s="83">
        <f t="shared" si="43"/>
        <v>0</v>
      </c>
      <c r="M62" s="88">
        <v>0</v>
      </c>
      <c r="N62" s="87"/>
      <c r="O62" s="76"/>
      <c r="P62" s="77">
        <v>0</v>
      </c>
    </row>
    <row r="63" spans="1:16" s="9" customFormat="1" x14ac:dyDescent="0.2">
      <c r="A63" s="72"/>
      <c r="B63" s="72"/>
      <c r="C63" s="72"/>
      <c r="D63" s="82" t="s">
        <v>90</v>
      </c>
      <c r="E63" s="72">
        <v>48</v>
      </c>
      <c r="F63" s="88">
        <v>0</v>
      </c>
      <c r="G63" s="88">
        <v>0</v>
      </c>
      <c r="H63" s="83">
        <v>0</v>
      </c>
      <c r="I63" s="83">
        <v>0</v>
      </c>
      <c r="J63" s="83">
        <v>0</v>
      </c>
      <c r="K63" s="83">
        <f>M63/3</f>
        <v>0</v>
      </c>
      <c r="L63" s="83">
        <f>K63*2</f>
        <v>0</v>
      </c>
      <c r="M63" s="88">
        <v>0</v>
      </c>
      <c r="N63" s="87"/>
      <c r="O63" s="76"/>
      <c r="P63" s="77">
        <v>0</v>
      </c>
    </row>
    <row r="64" spans="1:16" s="9" customFormat="1" ht="37.5" x14ac:dyDescent="0.2">
      <c r="A64" s="72"/>
      <c r="B64" s="72"/>
      <c r="C64" s="72" t="s">
        <v>37</v>
      </c>
      <c r="D64" s="102" t="s">
        <v>288</v>
      </c>
      <c r="E64" s="72">
        <v>49</v>
      </c>
      <c r="F64" s="88">
        <f>F65+F67</f>
        <v>0</v>
      </c>
      <c r="G64" s="88">
        <f t="shared" ref="G64:M64" si="44">G65+G67</f>
        <v>0</v>
      </c>
      <c r="H64" s="88">
        <f t="shared" si="44"/>
        <v>0</v>
      </c>
      <c r="I64" s="88">
        <v>0</v>
      </c>
      <c r="J64" s="88">
        <f t="shared" si="44"/>
        <v>0</v>
      </c>
      <c r="K64" s="88">
        <f t="shared" si="44"/>
        <v>0.33333333333333331</v>
      </c>
      <c r="L64" s="88">
        <f t="shared" si="44"/>
        <v>0.66666666666666663</v>
      </c>
      <c r="M64" s="88">
        <f t="shared" si="44"/>
        <v>1</v>
      </c>
      <c r="N64" s="87"/>
      <c r="O64" s="76"/>
      <c r="P64" s="77">
        <v>0.66666666666666663</v>
      </c>
    </row>
    <row r="65" spans="1:16" s="9" customFormat="1" x14ac:dyDescent="0.2">
      <c r="A65" s="72"/>
      <c r="B65" s="72"/>
      <c r="C65" s="72"/>
      <c r="D65" s="102" t="s">
        <v>290</v>
      </c>
      <c r="E65" s="72">
        <v>50</v>
      </c>
      <c r="F65" s="88">
        <v>0</v>
      </c>
      <c r="G65" s="88">
        <v>0</v>
      </c>
      <c r="H65" s="83">
        <v>0</v>
      </c>
      <c r="I65" s="83">
        <v>0</v>
      </c>
      <c r="J65" s="83">
        <v>0</v>
      </c>
      <c r="K65" s="83">
        <f t="shared" si="42"/>
        <v>0</v>
      </c>
      <c r="L65" s="83">
        <v>0</v>
      </c>
      <c r="M65" s="88">
        <v>0</v>
      </c>
      <c r="N65" s="87"/>
      <c r="O65" s="76"/>
      <c r="P65" s="77">
        <v>0</v>
      </c>
    </row>
    <row r="66" spans="1:16" s="9" customFormat="1" ht="37.5" x14ac:dyDescent="0.2">
      <c r="A66" s="72"/>
      <c r="B66" s="72"/>
      <c r="C66" s="72"/>
      <c r="D66" s="102" t="s">
        <v>289</v>
      </c>
      <c r="E66" s="72">
        <v>51</v>
      </c>
      <c r="F66" s="88">
        <v>0</v>
      </c>
      <c r="G66" s="88">
        <v>0</v>
      </c>
      <c r="H66" s="83">
        <v>0</v>
      </c>
      <c r="I66" s="83">
        <v>0</v>
      </c>
      <c r="J66" s="83">
        <v>0</v>
      </c>
      <c r="K66" s="83">
        <f t="shared" ref="K66" si="45">J66*2</f>
        <v>0</v>
      </c>
      <c r="L66" s="83">
        <v>0</v>
      </c>
      <c r="M66" s="88">
        <v>0</v>
      </c>
      <c r="N66" s="87"/>
      <c r="O66" s="76"/>
      <c r="P66" s="77"/>
    </row>
    <row r="67" spans="1:16" s="9" customFormat="1" ht="37.5" x14ac:dyDescent="0.2">
      <c r="A67" s="72"/>
      <c r="B67" s="72"/>
      <c r="C67" s="72"/>
      <c r="D67" s="102" t="s">
        <v>291</v>
      </c>
      <c r="E67" s="72">
        <v>52</v>
      </c>
      <c r="F67" s="88">
        <f>SUM(F68:F70)</f>
        <v>0</v>
      </c>
      <c r="G67" s="88">
        <f t="shared" ref="G67:M67" si="46">SUM(G68:G70)</f>
        <v>0</v>
      </c>
      <c r="H67" s="88">
        <f t="shared" si="46"/>
        <v>0</v>
      </c>
      <c r="I67" s="88">
        <v>0</v>
      </c>
      <c r="J67" s="88">
        <f t="shared" si="46"/>
        <v>0</v>
      </c>
      <c r="K67" s="88">
        <f t="shared" si="46"/>
        <v>0.33333333333333331</v>
      </c>
      <c r="L67" s="88">
        <f t="shared" si="46"/>
        <v>0.66666666666666663</v>
      </c>
      <c r="M67" s="88">
        <f t="shared" si="46"/>
        <v>1</v>
      </c>
      <c r="N67" s="87"/>
      <c r="O67" s="76"/>
      <c r="P67" s="77">
        <v>0.66666666666666663</v>
      </c>
    </row>
    <row r="68" spans="1:16" s="9" customFormat="1" ht="75" x14ac:dyDescent="0.2">
      <c r="A68" s="72"/>
      <c r="B68" s="72"/>
      <c r="C68" s="72"/>
      <c r="D68" s="102" t="s">
        <v>292</v>
      </c>
      <c r="E68" s="72">
        <v>53</v>
      </c>
      <c r="F68" s="88">
        <v>0</v>
      </c>
      <c r="G68" s="88">
        <v>0</v>
      </c>
      <c r="H68" s="83">
        <v>0</v>
      </c>
      <c r="I68" s="83">
        <v>0</v>
      </c>
      <c r="J68" s="83">
        <v>0</v>
      </c>
      <c r="K68" s="83">
        <f t="shared" ref="K68:K69" si="47">J68*2</f>
        <v>0</v>
      </c>
      <c r="L68" s="83">
        <v>0</v>
      </c>
      <c r="M68" s="88">
        <v>0</v>
      </c>
      <c r="N68" s="87"/>
      <c r="O68" s="76"/>
      <c r="P68" s="77"/>
    </row>
    <row r="69" spans="1:16" s="9" customFormat="1" ht="75" x14ac:dyDescent="0.2">
      <c r="A69" s="72"/>
      <c r="B69" s="72"/>
      <c r="C69" s="72"/>
      <c r="D69" s="102" t="s">
        <v>293</v>
      </c>
      <c r="E69" s="72">
        <v>54</v>
      </c>
      <c r="F69" s="88">
        <v>0</v>
      </c>
      <c r="G69" s="88">
        <v>0</v>
      </c>
      <c r="H69" s="83">
        <v>0</v>
      </c>
      <c r="I69" s="83">
        <v>0</v>
      </c>
      <c r="J69" s="83">
        <v>0</v>
      </c>
      <c r="K69" s="83">
        <f t="shared" si="47"/>
        <v>0</v>
      </c>
      <c r="L69" s="83">
        <v>0</v>
      </c>
      <c r="M69" s="88">
        <v>0</v>
      </c>
      <c r="N69" s="87"/>
      <c r="O69" s="76"/>
      <c r="P69" s="77"/>
    </row>
    <row r="70" spans="1:16" s="9" customFormat="1" x14ac:dyDescent="0.2">
      <c r="A70" s="72"/>
      <c r="B70" s="72"/>
      <c r="C70" s="72"/>
      <c r="D70" s="102" t="s">
        <v>294</v>
      </c>
      <c r="E70" s="72">
        <v>55</v>
      </c>
      <c r="F70" s="88">
        <v>0</v>
      </c>
      <c r="G70" s="88">
        <v>0</v>
      </c>
      <c r="H70" s="83">
        <v>0</v>
      </c>
      <c r="I70" s="83">
        <v>0</v>
      </c>
      <c r="J70" s="83"/>
      <c r="K70" s="83">
        <f>M70/3</f>
        <v>0.33333333333333331</v>
      </c>
      <c r="L70" s="83">
        <f>K70*2</f>
        <v>0.66666666666666663</v>
      </c>
      <c r="M70" s="88">
        <v>1</v>
      </c>
      <c r="N70" s="87"/>
      <c r="O70" s="76"/>
      <c r="P70" s="77"/>
    </row>
    <row r="71" spans="1:16" s="9" customFormat="1" ht="56.25" x14ac:dyDescent="0.2">
      <c r="A71" s="72"/>
      <c r="B71" s="72"/>
      <c r="C71" s="72" t="s">
        <v>46</v>
      </c>
      <c r="D71" s="102" t="s">
        <v>365</v>
      </c>
      <c r="E71" s="72">
        <v>56</v>
      </c>
      <c r="F71" s="88">
        <f>F72+F73+F75</f>
        <v>0</v>
      </c>
      <c r="G71" s="88">
        <f t="shared" ref="G71:M71" si="48">G72+G73+G75</f>
        <v>0</v>
      </c>
      <c r="H71" s="88">
        <f t="shared" si="48"/>
        <v>0</v>
      </c>
      <c r="I71" s="88">
        <v>0</v>
      </c>
      <c r="J71" s="88">
        <f t="shared" si="48"/>
        <v>0</v>
      </c>
      <c r="K71" s="88">
        <f t="shared" si="48"/>
        <v>0</v>
      </c>
      <c r="L71" s="88">
        <f t="shared" si="48"/>
        <v>0</v>
      </c>
      <c r="M71" s="88">
        <f t="shared" si="48"/>
        <v>0</v>
      </c>
      <c r="N71" s="87"/>
      <c r="O71" s="76"/>
      <c r="P71" s="77">
        <v>0</v>
      </c>
    </row>
    <row r="72" spans="1:16" s="9" customFormat="1" ht="37.5" x14ac:dyDescent="0.2">
      <c r="A72" s="72"/>
      <c r="B72" s="72"/>
      <c r="C72" s="72"/>
      <c r="D72" s="102" t="s">
        <v>295</v>
      </c>
      <c r="E72" s="72">
        <v>57</v>
      </c>
      <c r="F72" s="88">
        <v>0</v>
      </c>
      <c r="G72" s="88">
        <v>0</v>
      </c>
      <c r="H72" s="83">
        <v>0</v>
      </c>
      <c r="I72" s="83">
        <v>0</v>
      </c>
      <c r="J72" s="83">
        <f t="shared" ref="J72:J75" si="49">M72/2</f>
        <v>0</v>
      </c>
      <c r="K72" s="83">
        <f t="shared" ref="K72:K75" si="50">J72*2</f>
        <v>0</v>
      </c>
      <c r="L72" s="83">
        <f t="shared" ref="L72:L75" si="51">K72+J72</f>
        <v>0</v>
      </c>
      <c r="M72" s="88">
        <v>0</v>
      </c>
      <c r="N72" s="87"/>
      <c r="O72" s="76"/>
      <c r="P72" s="77"/>
    </row>
    <row r="73" spans="1:16" s="9" customFormat="1" ht="56.25" x14ac:dyDescent="0.2">
      <c r="A73" s="72"/>
      <c r="B73" s="72"/>
      <c r="C73" s="72"/>
      <c r="D73" s="102" t="s">
        <v>296</v>
      </c>
      <c r="E73" s="72">
        <v>58</v>
      </c>
      <c r="F73" s="88">
        <v>0</v>
      </c>
      <c r="G73" s="88">
        <v>0</v>
      </c>
      <c r="H73" s="83">
        <v>0</v>
      </c>
      <c r="I73" s="83">
        <v>0</v>
      </c>
      <c r="J73" s="83">
        <f t="shared" si="49"/>
        <v>0</v>
      </c>
      <c r="K73" s="83">
        <f t="shared" si="50"/>
        <v>0</v>
      </c>
      <c r="L73" s="83">
        <f t="shared" si="51"/>
        <v>0</v>
      </c>
      <c r="M73" s="88">
        <v>0</v>
      </c>
      <c r="N73" s="87"/>
      <c r="O73" s="76"/>
      <c r="P73" s="77"/>
    </row>
    <row r="74" spans="1:16" s="9" customFormat="1" x14ac:dyDescent="0.2">
      <c r="A74" s="72"/>
      <c r="B74" s="72"/>
      <c r="C74" s="72"/>
      <c r="D74" s="102" t="s">
        <v>297</v>
      </c>
      <c r="E74" s="72">
        <v>59</v>
      </c>
      <c r="F74" s="88">
        <v>0</v>
      </c>
      <c r="G74" s="88">
        <v>0</v>
      </c>
      <c r="H74" s="83">
        <v>0</v>
      </c>
      <c r="I74" s="83">
        <v>0</v>
      </c>
      <c r="J74" s="83">
        <f t="shared" si="49"/>
        <v>0</v>
      </c>
      <c r="K74" s="83">
        <f t="shared" si="50"/>
        <v>0</v>
      </c>
      <c r="L74" s="83">
        <f t="shared" si="51"/>
        <v>0</v>
      </c>
      <c r="M74" s="88">
        <v>0</v>
      </c>
      <c r="N74" s="87"/>
      <c r="O74" s="76"/>
      <c r="P74" s="77"/>
    </row>
    <row r="75" spans="1:16" s="9" customFormat="1" ht="37.5" x14ac:dyDescent="0.2">
      <c r="A75" s="72"/>
      <c r="B75" s="72"/>
      <c r="C75" s="72"/>
      <c r="D75" s="102" t="s">
        <v>298</v>
      </c>
      <c r="E75" s="72">
        <v>60</v>
      </c>
      <c r="F75" s="88">
        <v>0</v>
      </c>
      <c r="G75" s="88">
        <v>0</v>
      </c>
      <c r="H75" s="83">
        <v>0</v>
      </c>
      <c r="I75" s="83">
        <v>0</v>
      </c>
      <c r="J75" s="83">
        <f t="shared" si="49"/>
        <v>0</v>
      </c>
      <c r="K75" s="83">
        <f t="shared" si="50"/>
        <v>0</v>
      </c>
      <c r="L75" s="83">
        <f t="shared" si="51"/>
        <v>0</v>
      </c>
      <c r="M75" s="88">
        <v>0</v>
      </c>
      <c r="N75" s="87"/>
      <c r="O75" s="76"/>
      <c r="P75" s="77"/>
    </row>
    <row r="76" spans="1:16" s="9" customFormat="1" ht="37.5" x14ac:dyDescent="0.2">
      <c r="A76" s="72"/>
      <c r="B76" s="72"/>
      <c r="C76" s="72" t="s">
        <v>48</v>
      </c>
      <c r="D76" s="102" t="s">
        <v>91</v>
      </c>
      <c r="E76" s="72">
        <v>61</v>
      </c>
      <c r="F76" s="88">
        <v>0</v>
      </c>
      <c r="G76" s="88">
        <v>0</v>
      </c>
      <c r="H76" s="83">
        <v>0</v>
      </c>
      <c r="I76" s="83">
        <v>0</v>
      </c>
      <c r="J76" s="83">
        <f t="shared" si="41"/>
        <v>0</v>
      </c>
      <c r="K76" s="83">
        <f t="shared" si="42"/>
        <v>0</v>
      </c>
      <c r="L76" s="83">
        <f t="shared" si="43"/>
        <v>0</v>
      </c>
      <c r="M76" s="88">
        <v>0</v>
      </c>
      <c r="N76" s="87"/>
      <c r="O76" s="76"/>
      <c r="P76" s="77">
        <v>0</v>
      </c>
    </row>
    <row r="77" spans="1:16" s="9" customFormat="1" ht="37.5" x14ac:dyDescent="0.2">
      <c r="A77" s="72"/>
      <c r="B77" s="72"/>
      <c r="C77" s="72" t="s">
        <v>92</v>
      </c>
      <c r="D77" s="102" t="s">
        <v>93</v>
      </c>
      <c r="E77" s="72">
        <v>62</v>
      </c>
      <c r="F77" s="83">
        <f>F78</f>
        <v>0</v>
      </c>
      <c r="G77" s="88">
        <v>0</v>
      </c>
      <c r="H77" s="88">
        <v>0</v>
      </c>
      <c r="I77" s="88">
        <v>0</v>
      </c>
      <c r="J77" s="83">
        <f t="shared" si="41"/>
        <v>0</v>
      </c>
      <c r="K77" s="83">
        <f>K78</f>
        <v>0</v>
      </c>
      <c r="L77" s="83">
        <f>L78</f>
        <v>0</v>
      </c>
      <c r="M77" s="83">
        <f>M78</f>
        <v>0</v>
      </c>
      <c r="N77" s="87"/>
      <c r="O77" s="76"/>
      <c r="P77" s="77">
        <v>0</v>
      </c>
    </row>
    <row r="78" spans="1:16" s="9" customFormat="1" ht="37.5" x14ac:dyDescent="0.2">
      <c r="A78" s="72"/>
      <c r="B78" s="72"/>
      <c r="C78" s="72"/>
      <c r="D78" s="51" t="s">
        <v>299</v>
      </c>
      <c r="E78" s="72">
        <v>63</v>
      </c>
      <c r="F78" s="83">
        <f>F79+F80</f>
        <v>0</v>
      </c>
      <c r="G78" s="83">
        <f t="shared" ref="G78:M78" si="52">G79+G80</f>
        <v>0</v>
      </c>
      <c r="H78" s="83">
        <f t="shared" si="52"/>
        <v>0</v>
      </c>
      <c r="I78" s="83">
        <v>0</v>
      </c>
      <c r="J78" s="83">
        <f t="shared" si="52"/>
        <v>0</v>
      </c>
      <c r="K78" s="83">
        <f t="shared" si="52"/>
        <v>0</v>
      </c>
      <c r="L78" s="83">
        <f t="shared" si="52"/>
        <v>0</v>
      </c>
      <c r="M78" s="83">
        <f t="shared" si="52"/>
        <v>0</v>
      </c>
      <c r="N78" s="87"/>
      <c r="O78" s="76"/>
      <c r="P78" s="77">
        <v>0</v>
      </c>
    </row>
    <row r="79" spans="1:16" s="9" customFormat="1" x14ac:dyDescent="0.2">
      <c r="A79" s="72"/>
      <c r="B79" s="72"/>
      <c r="C79" s="72"/>
      <c r="D79" s="102" t="s">
        <v>94</v>
      </c>
      <c r="E79" s="72">
        <v>64</v>
      </c>
      <c r="F79" s="88">
        <v>0</v>
      </c>
      <c r="G79" s="88">
        <v>0</v>
      </c>
      <c r="H79" s="83">
        <v>0</v>
      </c>
      <c r="I79" s="83">
        <v>0</v>
      </c>
      <c r="J79" s="83">
        <f t="shared" si="41"/>
        <v>0</v>
      </c>
      <c r="K79" s="83">
        <f>J79*2</f>
        <v>0</v>
      </c>
      <c r="L79" s="83">
        <f>K79+J79</f>
        <v>0</v>
      </c>
      <c r="M79" s="88">
        <v>0</v>
      </c>
      <c r="N79" s="87"/>
      <c r="O79" s="76"/>
      <c r="P79" s="77">
        <v>0</v>
      </c>
    </row>
    <row r="80" spans="1:16" s="9" customFormat="1" x14ac:dyDescent="0.2">
      <c r="A80" s="72"/>
      <c r="B80" s="72"/>
      <c r="C80" s="72"/>
      <c r="D80" s="102" t="s">
        <v>95</v>
      </c>
      <c r="E80" s="72">
        <v>65</v>
      </c>
      <c r="F80" s="88">
        <v>0</v>
      </c>
      <c r="G80" s="88">
        <v>0</v>
      </c>
      <c r="H80" s="88">
        <v>0</v>
      </c>
      <c r="I80" s="88">
        <v>0</v>
      </c>
      <c r="J80" s="83">
        <f t="shared" si="41"/>
        <v>0</v>
      </c>
      <c r="K80" s="83">
        <f>J80*2</f>
        <v>0</v>
      </c>
      <c r="L80" s="83">
        <f>K80+J80</f>
        <v>0</v>
      </c>
      <c r="M80" s="88">
        <v>0</v>
      </c>
      <c r="N80" s="87"/>
      <c r="O80" s="76"/>
      <c r="P80" s="77">
        <v>0</v>
      </c>
    </row>
    <row r="81" spans="1:16" s="9" customFormat="1" x14ac:dyDescent="0.2">
      <c r="A81" s="72"/>
      <c r="B81" s="72"/>
      <c r="C81" s="72" t="s">
        <v>96</v>
      </c>
      <c r="D81" s="102" t="s">
        <v>97</v>
      </c>
      <c r="E81" s="72">
        <v>66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f>M81/3</f>
        <v>1.6666666666666667</v>
      </c>
      <c r="L81" s="83">
        <f>K81*2</f>
        <v>3.3333333333333335</v>
      </c>
      <c r="M81" s="88">
        <v>5</v>
      </c>
      <c r="N81" s="87"/>
      <c r="O81" s="76"/>
      <c r="P81" s="77">
        <v>3.3333333333333335</v>
      </c>
    </row>
    <row r="82" spans="1:16" s="9" customFormat="1" x14ac:dyDescent="0.2">
      <c r="A82" s="72"/>
      <c r="B82" s="72"/>
      <c r="C82" s="72" t="s">
        <v>98</v>
      </c>
      <c r="D82" s="102" t="s">
        <v>99</v>
      </c>
      <c r="E82" s="72">
        <v>67</v>
      </c>
      <c r="F82" s="83">
        <v>0</v>
      </c>
      <c r="G82" s="83">
        <v>0</v>
      </c>
      <c r="H82" s="83">
        <v>0</v>
      </c>
      <c r="I82" s="83">
        <v>0</v>
      </c>
      <c r="J82" s="83">
        <v>0</v>
      </c>
      <c r="K82" s="83">
        <f>J82*2</f>
        <v>0</v>
      </c>
      <c r="L82" s="83">
        <v>0</v>
      </c>
      <c r="M82" s="88">
        <v>0.5</v>
      </c>
      <c r="N82" s="87"/>
      <c r="O82" s="76"/>
      <c r="P82" s="77">
        <v>0</v>
      </c>
    </row>
    <row r="83" spans="1:16" s="9" customFormat="1" ht="37.5" x14ac:dyDescent="0.2">
      <c r="A83" s="72"/>
      <c r="B83" s="72"/>
      <c r="C83" s="72" t="s">
        <v>100</v>
      </c>
      <c r="D83" s="102" t="s">
        <v>101</v>
      </c>
      <c r="E83" s="72">
        <v>68</v>
      </c>
      <c r="F83" s="83">
        <f>SUM(F84:F91)</f>
        <v>0</v>
      </c>
      <c r="G83" s="83">
        <f t="shared" ref="G83:M83" si="53">SUM(G84:G91)</f>
        <v>0</v>
      </c>
      <c r="H83" s="83">
        <f t="shared" si="53"/>
        <v>0</v>
      </c>
      <c r="I83" s="83">
        <v>0</v>
      </c>
      <c r="J83" s="83">
        <f t="shared" si="53"/>
        <v>0</v>
      </c>
      <c r="K83" s="83">
        <f t="shared" si="53"/>
        <v>1</v>
      </c>
      <c r="L83" s="83">
        <f t="shared" si="53"/>
        <v>2</v>
      </c>
      <c r="M83" s="83">
        <f t="shared" si="53"/>
        <v>3</v>
      </c>
      <c r="N83" s="87"/>
      <c r="O83" s="76"/>
      <c r="P83" s="77">
        <v>0</v>
      </c>
    </row>
    <row r="84" spans="1:16" s="9" customFormat="1" x14ac:dyDescent="0.2">
      <c r="A84" s="72"/>
      <c r="B84" s="72"/>
      <c r="C84" s="72"/>
      <c r="D84" s="102" t="s">
        <v>102</v>
      </c>
      <c r="E84" s="72">
        <v>69</v>
      </c>
      <c r="F84" s="83">
        <v>0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83">
        <v>0</v>
      </c>
      <c r="M84" s="88">
        <v>0</v>
      </c>
      <c r="N84" s="87"/>
      <c r="O84" s="76"/>
      <c r="P84" s="77">
        <v>0</v>
      </c>
    </row>
    <row r="85" spans="1:16" s="9" customFormat="1" ht="37.5" x14ac:dyDescent="0.2">
      <c r="A85" s="72"/>
      <c r="B85" s="72"/>
      <c r="C85" s="72"/>
      <c r="D85" s="102" t="s">
        <v>103</v>
      </c>
      <c r="E85" s="72">
        <v>70</v>
      </c>
      <c r="F85" s="83">
        <v>0</v>
      </c>
      <c r="G85" s="88">
        <v>0</v>
      </c>
      <c r="H85" s="83">
        <v>0</v>
      </c>
      <c r="I85" s="83">
        <v>0</v>
      </c>
      <c r="J85" s="83">
        <f t="shared" si="41"/>
        <v>0</v>
      </c>
      <c r="K85" s="83">
        <f t="shared" ref="K85:K91" si="54">J85*2</f>
        <v>0</v>
      </c>
      <c r="L85" s="83">
        <f t="shared" ref="L85:L91" si="55">K85+J85</f>
        <v>0</v>
      </c>
      <c r="M85" s="88">
        <v>0</v>
      </c>
      <c r="N85" s="87"/>
      <c r="O85" s="76"/>
      <c r="P85" s="77">
        <v>0</v>
      </c>
    </row>
    <row r="86" spans="1:16" s="9" customFormat="1" x14ac:dyDescent="0.2">
      <c r="A86" s="72"/>
      <c r="B86" s="72"/>
      <c r="C86" s="72"/>
      <c r="D86" s="102" t="s">
        <v>104</v>
      </c>
      <c r="E86" s="72">
        <v>71</v>
      </c>
      <c r="F86" s="88">
        <v>0</v>
      </c>
      <c r="G86" s="88">
        <v>0</v>
      </c>
      <c r="H86" s="83">
        <v>0</v>
      </c>
      <c r="I86" s="83">
        <v>0</v>
      </c>
      <c r="J86" s="83"/>
      <c r="K86" s="83">
        <f>M86/3</f>
        <v>1</v>
      </c>
      <c r="L86" s="83">
        <f>K86*2</f>
        <v>2</v>
      </c>
      <c r="M86" s="88">
        <v>3</v>
      </c>
      <c r="N86" s="87"/>
      <c r="O86" s="76"/>
      <c r="P86" s="77">
        <v>2</v>
      </c>
    </row>
    <row r="87" spans="1:16" s="9" customFormat="1" ht="37.5" x14ac:dyDescent="0.2">
      <c r="A87" s="72"/>
      <c r="B87" s="72"/>
      <c r="C87" s="72"/>
      <c r="D87" s="102" t="s">
        <v>105</v>
      </c>
      <c r="E87" s="72">
        <v>72</v>
      </c>
      <c r="F87" s="88">
        <v>0</v>
      </c>
      <c r="G87" s="88">
        <v>0</v>
      </c>
      <c r="H87" s="83">
        <v>0</v>
      </c>
      <c r="I87" s="83">
        <v>0</v>
      </c>
      <c r="J87" s="83">
        <f t="shared" si="41"/>
        <v>0</v>
      </c>
      <c r="K87" s="83">
        <f t="shared" si="54"/>
        <v>0</v>
      </c>
      <c r="L87" s="83">
        <f t="shared" si="55"/>
        <v>0</v>
      </c>
      <c r="M87" s="88">
        <v>0</v>
      </c>
      <c r="N87" s="87"/>
      <c r="O87" s="76"/>
      <c r="P87" s="77">
        <v>0</v>
      </c>
    </row>
    <row r="88" spans="1:16" s="9" customFormat="1" ht="37.5" x14ac:dyDescent="0.2">
      <c r="A88" s="72"/>
      <c r="B88" s="72"/>
      <c r="C88" s="72"/>
      <c r="D88" s="102" t="s">
        <v>106</v>
      </c>
      <c r="E88" s="72">
        <v>73</v>
      </c>
      <c r="F88" s="88">
        <v>0</v>
      </c>
      <c r="G88" s="88">
        <v>0</v>
      </c>
      <c r="H88" s="83">
        <v>0</v>
      </c>
      <c r="I88" s="83">
        <v>0</v>
      </c>
      <c r="J88" s="83">
        <f t="shared" si="41"/>
        <v>0</v>
      </c>
      <c r="K88" s="83">
        <f t="shared" si="54"/>
        <v>0</v>
      </c>
      <c r="L88" s="83">
        <f t="shared" si="55"/>
        <v>0</v>
      </c>
      <c r="M88" s="88">
        <v>0</v>
      </c>
      <c r="N88" s="87"/>
      <c r="O88" s="76"/>
      <c r="P88" s="77">
        <v>0</v>
      </c>
    </row>
    <row r="89" spans="1:16" s="9" customFormat="1" ht="37.5" x14ac:dyDescent="0.2">
      <c r="A89" s="72"/>
      <c r="B89" s="72"/>
      <c r="C89" s="72"/>
      <c r="D89" s="102" t="s">
        <v>300</v>
      </c>
      <c r="E89" s="72">
        <v>74</v>
      </c>
      <c r="F89" s="88">
        <v>0</v>
      </c>
      <c r="G89" s="88">
        <v>0</v>
      </c>
      <c r="H89" s="83">
        <v>0</v>
      </c>
      <c r="I89" s="83">
        <v>0</v>
      </c>
      <c r="J89" s="83">
        <f t="shared" ref="J89" si="56">M89/2</f>
        <v>0</v>
      </c>
      <c r="K89" s="83">
        <f t="shared" ref="K89" si="57">J89*2</f>
        <v>0</v>
      </c>
      <c r="L89" s="83">
        <f t="shared" ref="L89" si="58">K89+J89</f>
        <v>0</v>
      </c>
      <c r="M89" s="88">
        <v>0</v>
      </c>
      <c r="N89" s="87"/>
      <c r="O89" s="76"/>
      <c r="P89" s="77"/>
    </row>
    <row r="90" spans="1:16" s="9" customFormat="1" ht="56.25" x14ac:dyDescent="0.2">
      <c r="A90" s="72"/>
      <c r="B90" s="72"/>
      <c r="C90" s="72"/>
      <c r="D90" s="102" t="s">
        <v>301</v>
      </c>
      <c r="E90" s="72">
        <v>75</v>
      </c>
      <c r="F90" s="88">
        <v>0</v>
      </c>
      <c r="G90" s="88">
        <v>0</v>
      </c>
      <c r="H90" s="83">
        <v>0</v>
      </c>
      <c r="I90" s="83">
        <v>0</v>
      </c>
      <c r="J90" s="83">
        <f t="shared" si="41"/>
        <v>0</v>
      </c>
      <c r="K90" s="83">
        <f t="shared" si="54"/>
        <v>0</v>
      </c>
      <c r="L90" s="83">
        <f t="shared" si="55"/>
        <v>0</v>
      </c>
      <c r="M90" s="88">
        <v>0</v>
      </c>
      <c r="N90" s="87"/>
      <c r="O90" s="76"/>
      <c r="P90" s="77">
        <v>0</v>
      </c>
    </row>
    <row r="91" spans="1:16" s="9" customFormat="1" ht="37.5" x14ac:dyDescent="0.2">
      <c r="A91" s="72"/>
      <c r="B91" s="72"/>
      <c r="C91" s="72"/>
      <c r="D91" s="102" t="s">
        <v>302</v>
      </c>
      <c r="E91" s="72">
        <v>76</v>
      </c>
      <c r="F91" s="88">
        <v>0</v>
      </c>
      <c r="G91" s="88">
        <v>0</v>
      </c>
      <c r="H91" s="83">
        <v>0</v>
      </c>
      <c r="I91" s="83">
        <v>0</v>
      </c>
      <c r="J91" s="83">
        <f t="shared" si="41"/>
        <v>0</v>
      </c>
      <c r="K91" s="83">
        <f t="shared" si="54"/>
        <v>0</v>
      </c>
      <c r="L91" s="83">
        <f t="shared" si="55"/>
        <v>0</v>
      </c>
      <c r="M91" s="88">
        <v>0</v>
      </c>
      <c r="N91" s="87"/>
      <c r="O91" s="76"/>
      <c r="P91" s="77">
        <v>0</v>
      </c>
    </row>
    <row r="92" spans="1:16" s="104" customFormat="1" x14ac:dyDescent="0.2">
      <c r="A92" s="72"/>
      <c r="B92" s="72"/>
      <c r="C92" s="72" t="s">
        <v>107</v>
      </c>
      <c r="D92" s="102" t="s">
        <v>49</v>
      </c>
      <c r="E92" s="72">
        <v>77</v>
      </c>
      <c r="F92" s="88">
        <v>0</v>
      </c>
      <c r="G92" s="88">
        <v>0</v>
      </c>
      <c r="H92" s="83">
        <v>0</v>
      </c>
      <c r="I92" s="83">
        <v>0</v>
      </c>
      <c r="J92" s="83">
        <v>0</v>
      </c>
      <c r="K92" s="83">
        <f>M92/3</f>
        <v>10</v>
      </c>
      <c r="L92" s="83">
        <f>K92*2</f>
        <v>20</v>
      </c>
      <c r="M92" s="88">
        <v>30</v>
      </c>
      <c r="N92" s="87"/>
      <c r="O92" s="76"/>
      <c r="P92" s="103">
        <v>20</v>
      </c>
    </row>
    <row r="93" spans="1:16" s="9" customFormat="1" ht="78" x14ac:dyDescent="0.2">
      <c r="A93" s="72"/>
      <c r="B93" s="72"/>
      <c r="C93" s="96" t="s">
        <v>108</v>
      </c>
      <c r="D93" s="105" t="s">
        <v>303</v>
      </c>
      <c r="E93" s="72">
        <v>78</v>
      </c>
      <c r="F93" s="79">
        <f>F95+F96+F97+F98+F99+F94</f>
        <v>0</v>
      </c>
      <c r="G93" s="79">
        <f t="shared" ref="G93:M93" si="59">G95+G96+G97+G98+G99+G94</f>
        <v>0</v>
      </c>
      <c r="H93" s="79">
        <f t="shared" si="59"/>
        <v>0</v>
      </c>
      <c r="I93" s="79">
        <v>0</v>
      </c>
      <c r="J93" s="79">
        <f t="shared" si="59"/>
        <v>0</v>
      </c>
      <c r="K93" s="79">
        <f t="shared" si="59"/>
        <v>5</v>
      </c>
      <c r="L93" s="79">
        <f t="shared" si="59"/>
        <v>2.5</v>
      </c>
      <c r="M93" s="79">
        <f t="shared" si="59"/>
        <v>15</v>
      </c>
      <c r="N93" s="84"/>
      <c r="O93" s="98"/>
      <c r="P93" s="77">
        <v>2.5</v>
      </c>
    </row>
    <row r="94" spans="1:16" s="9" customFormat="1" ht="37.5" x14ac:dyDescent="0.2">
      <c r="A94" s="72"/>
      <c r="B94" s="72"/>
      <c r="C94" s="72" t="s">
        <v>33</v>
      </c>
      <c r="D94" s="102" t="s">
        <v>304</v>
      </c>
      <c r="E94" s="72">
        <v>79</v>
      </c>
      <c r="F94" s="83">
        <v>0</v>
      </c>
      <c r="G94" s="83">
        <v>0</v>
      </c>
      <c r="H94" s="83">
        <v>0</v>
      </c>
      <c r="I94" s="83">
        <v>0</v>
      </c>
      <c r="J94" s="83">
        <f>M94/2</f>
        <v>0</v>
      </c>
      <c r="K94" s="83">
        <f>J94*2</f>
        <v>0</v>
      </c>
      <c r="L94" s="83">
        <v>0</v>
      </c>
      <c r="M94" s="83">
        <v>0</v>
      </c>
      <c r="N94" s="84"/>
      <c r="O94" s="98"/>
      <c r="P94" s="77"/>
    </row>
    <row r="95" spans="1:16" s="9" customFormat="1" ht="37.5" x14ac:dyDescent="0.2">
      <c r="A95" s="72"/>
      <c r="B95" s="72"/>
      <c r="C95" s="72" t="s">
        <v>35</v>
      </c>
      <c r="D95" s="102" t="s">
        <v>305</v>
      </c>
      <c r="E95" s="72">
        <v>80</v>
      </c>
      <c r="F95" s="83">
        <v>0</v>
      </c>
      <c r="G95" s="83">
        <v>0</v>
      </c>
      <c r="H95" s="83">
        <v>0</v>
      </c>
      <c r="I95" s="83">
        <v>0</v>
      </c>
      <c r="J95" s="83">
        <f>M95/2</f>
        <v>0</v>
      </c>
      <c r="K95" s="83">
        <f>J95*2</f>
        <v>0</v>
      </c>
      <c r="L95" s="83">
        <v>0</v>
      </c>
      <c r="M95" s="83">
        <v>0</v>
      </c>
      <c r="N95" s="87"/>
      <c r="O95" s="76"/>
      <c r="P95" s="77">
        <v>0</v>
      </c>
    </row>
    <row r="96" spans="1:16" s="9" customFormat="1" x14ac:dyDescent="0.2">
      <c r="A96" s="72"/>
      <c r="B96" s="72"/>
      <c r="C96" s="72" t="s">
        <v>37</v>
      </c>
      <c r="D96" s="102" t="s">
        <v>109</v>
      </c>
      <c r="E96" s="72">
        <v>81</v>
      </c>
      <c r="F96" s="83">
        <v>0</v>
      </c>
      <c r="G96" s="83">
        <v>0</v>
      </c>
      <c r="H96" s="83">
        <v>0</v>
      </c>
      <c r="I96" s="83">
        <v>0</v>
      </c>
      <c r="J96" s="83">
        <f>M96/4</f>
        <v>0</v>
      </c>
      <c r="K96" s="83">
        <f>J96*2</f>
        <v>0</v>
      </c>
      <c r="L96" s="83">
        <f>K96+J96</f>
        <v>0</v>
      </c>
      <c r="M96" s="88">
        <v>0</v>
      </c>
      <c r="N96" s="87"/>
      <c r="O96" s="76"/>
      <c r="P96" s="77">
        <v>0</v>
      </c>
    </row>
    <row r="97" spans="1:19" s="9" customFormat="1" x14ac:dyDescent="0.2">
      <c r="A97" s="72"/>
      <c r="B97" s="72"/>
      <c r="C97" s="72" t="s">
        <v>46</v>
      </c>
      <c r="D97" s="102" t="s">
        <v>110</v>
      </c>
      <c r="E97" s="72">
        <v>82</v>
      </c>
      <c r="F97" s="83">
        <v>0</v>
      </c>
      <c r="G97" s="83">
        <v>0</v>
      </c>
      <c r="H97" s="83">
        <v>0</v>
      </c>
      <c r="I97" s="83">
        <v>0</v>
      </c>
      <c r="J97" s="83">
        <v>0</v>
      </c>
      <c r="K97" s="83">
        <f>J97*2</f>
        <v>0</v>
      </c>
      <c r="L97" s="83">
        <v>0</v>
      </c>
      <c r="M97" s="88">
        <v>0</v>
      </c>
      <c r="N97" s="87"/>
      <c r="O97" s="76"/>
      <c r="P97" s="77">
        <v>0</v>
      </c>
    </row>
    <row r="98" spans="1:19" s="9" customFormat="1" x14ac:dyDescent="0.2">
      <c r="A98" s="72"/>
      <c r="B98" s="72"/>
      <c r="C98" s="72" t="s">
        <v>48</v>
      </c>
      <c r="D98" s="102" t="s">
        <v>111</v>
      </c>
      <c r="E98" s="72">
        <v>83</v>
      </c>
      <c r="F98" s="83">
        <v>0</v>
      </c>
      <c r="G98" s="83">
        <v>0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0</v>
      </c>
      <c r="N98" s="87"/>
      <c r="O98" s="76"/>
      <c r="P98" s="77">
        <v>0</v>
      </c>
    </row>
    <row r="99" spans="1:19" s="9" customFormat="1" x14ac:dyDescent="0.2">
      <c r="A99" s="72"/>
      <c r="B99" s="72"/>
      <c r="C99" s="72" t="s">
        <v>92</v>
      </c>
      <c r="D99" s="82" t="s">
        <v>306</v>
      </c>
      <c r="E99" s="72">
        <v>84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f>M99/3</f>
        <v>5</v>
      </c>
      <c r="L99" s="83">
        <f>K99/2</f>
        <v>2.5</v>
      </c>
      <c r="M99" s="83">
        <v>15</v>
      </c>
      <c r="N99" s="87"/>
      <c r="O99" s="76"/>
      <c r="P99" s="77">
        <v>2.5</v>
      </c>
    </row>
    <row r="100" spans="1:19" s="9" customFormat="1" ht="58.5" x14ac:dyDescent="0.2">
      <c r="A100" s="72"/>
      <c r="B100" s="72"/>
      <c r="C100" s="11" t="s">
        <v>16</v>
      </c>
      <c r="D100" s="78" t="s">
        <v>307</v>
      </c>
      <c r="E100" s="72">
        <v>85</v>
      </c>
      <c r="F100" s="79">
        <f>F101+F114+F118+F127</f>
        <v>0</v>
      </c>
      <c r="G100" s="79">
        <f t="shared" ref="G100:M100" si="60">G101+G114+G118+G127</f>
        <v>0</v>
      </c>
      <c r="H100" s="79">
        <f t="shared" si="60"/>
        <v>0</v>
      </c>
      <c r="I100" s="79">
        <v>0</v>
      </c>
      <c r="J100" s="79">
        <f t="shared" si="60"/>
        <v>0</v>
      </c>
      <c r="K100" s="79">
        <f t="shared" si="60"/>
        <v>573.96333333333325</v>
      </c>
      <c r="L100" s="79">
        <f t="shared" si="60"/>
        <v>1147.9266666666665</v>
      </c>
      <c r="M100" s="79">
        <f t="shared" si="60"/>
        <v>1721.89</v>
      </c>
      <c r="N100" s="75"/>
      <c r="O100" s="98"/>
      <c r="P100" s="106">
        <v>1296.53</v>
      </c>
    </row>
    <row r="101" spans="1:19" s="9" customFormat="1" ht="36" customHeight="1" x14ac:dyDescent="0.2">
      <c r="A101" s="72"/>
      <c r="B101" s="72"/>
      <c r="C101" s="11" t="s">
        <v>112</v>
      </c>
      <c r="D101" s="78" t="s">
        <v>308</v>
      </c>
      <c r="E101" s="72">
        <v>86</v>
      </c>
      <c r="F101" s="79">
        <f>F102+F106</f>
        <v>0</v>
      </c>
      <c r="G101" s="79">
        <f t="shared" ref="G101:M101" si="61">G102+G106</f>
        <v>0</v>
      </c>
      <c r="H101" s="79">
        <f t="shared" si="61"/>
        <v>0</v>
      </c>
      <c r="I101" s="79">
        <v>0</v>
      </c>
      <c r="J101" s="79">
        <f t="shared" si="61"/>
        <v>0</v>
      </c>
      <c r="K101" s="79">
        <f t="shared" si="61"/>
        <v>485.33333333333331</v>
      </c>
      <c r="L101" s="79">
        <f t="shared" si="61"/>
        <v>970.66666666666663</v>
      </c>
      <c r="M101" s="79">
        <f t="shared" si="61"/>
        <v>1456</v>
      </c>
      <c r="N101" s="75"/>
      <c r="O101" s="98"/>
      <c r="P101" s="106">
        <v>1112</v>
      </c>
      <c r="Q101" s="107"/>
      <c r="R101" s="107"/>
    </row>
    <row r="102" spans="1:19" ht="56.25" x14ac:dyDescent="0.3">
      <c r="A102" s="108"/>
      <c r="B102" s="108"/>
      <c r="C102" s="109" t="s">
        <v>113</v>
      </c>
      <c r="D102" s="110" t="s">
        <v>309</v>
      </c>
      <c r="E102" s="72">
        <v>87</v>
      </c>
      <c r="F102" s="111">
        <f t="shared" ref="F102:M102" si="62">F103+F104+F105</f>
        <v>0</v>
      </c>
      <c r="G102" s="111">
        <f t="shared" si="62"/>
        <v>0</v>
      </c>
      <c r="H102" s="111">
        <f t="shared" si="62"/>
        <v>0</v>
      </c>
      <c r="I102" s="111">
        <v>0</v>
      </c>
      <c r="J102" s="111">
        <f t="shared" si="62"/>
        <v>0</v>
      </c>
      <c r="K102" s="111">
        <f t="shared" si="62"/>
        <v>485.33333333333331</v>
      </c>
      <c r="L102" s="111">
        <f t="shared" si="62"/>
        <v>970.66666666666663</v>
      </c>
      <c r="M102" s="111">
        <f t="shared" si="62"/>
        <v>1456</v>
      </c>
      <c r="N102" s="87"/>
      <c r="O102" s="76"/>
      <c r="P102" s="112">
        <v>1112</v>
      </c>
      <c r="Q102" s="113"/>
      <c r="R102" s="59"/>
    </row>
    <row r="103" spans="1:19" s="36" customFormat="1" x14ac:dyDescent="0.3">
      <c r="A103" s="72"/>
      <c r="B103" s="72"/>
      <c r="C103" s="72"/>
      <c r="D103" s="82" t="s">
        <v>114</v>
      </c>
      <c r="E103" s="72">
        <v>88</v>
      </c>
      <c r="F103" s="88">
        <v>0</v>
      </c>
      <c r="G103" s="88">
        <v>0</v>
      </c>
      <c r="H103" s="88">
        <v>0</v>
      </c>
      <c r="I103" s="88">
        <v>0</v>
      </c>
      <c r="J103" s="81">
        <v>0</v>
      </c>
      <c r="K103" s="81">
        <f>M103/3</f>
        <v>485.33333333333331</v>
      </c>
      <c r="L103" s="83">
        <f>K103*2</f>
        <v>970.66666666666663</v>
      </c>
      <c r="M103" s="88">
        <v>1456</v>
      </c>
      <c r="N103" s="87"/>
      <c r="O103" s="76"/>
      <c r="P103" s="77">
        <v>1112</v>
      </c>
    </row>
    <row r="104" spans="1:19" s="36" customFormat="1" ht="37.5" x14ac:dyDescent="0.3">
      <c r="A104" s="72"/>
      <c r="B104" s="72"/>
      <c r="C104" s="72"/>
      <c r="D104" s="114" t="s">
        <v>115</v>
      </c>
      <c r="E104" s="72">
        <v>89</v>
      </c>
      <c r="F104" s="88">
        <v>0</v>
      </c>
      <c r="G104" s="88">
        <v>0</v>
      </c>
      <c r="H104" s="88">
        <v>0</v>
      </c>
      <c r="I104" s="88">
        <v>0</v>
      </c>
      <c r="J104" s="81">
        <f t="shared" ref="J104:J113" si="63">M104/2</f>
        <v>0</v>
      </c>
      <c r="K104" s="81">
        <f t="shared" ref="K104:K113" si="64">J104*2</f>
        <v>0</v>
      </c>
      <c r="L104" s="83">
        <f>K104+J104</f>
        <v>0</v>
      </c>
      <c r="M104" s="88">
        <v>0</v>
      </c>
      <c r="N104" s="87"/>
      <c r="O104" s="76"/>
      <c r="P104" s="77">
        <v>0</v>
      </c>
    </row>
    <row r="105" spans="1:19" s="36" customFormat="1" x14ac:dyDescent="0.3">
      <c r="A105" s="72"/>
      <c r="B105" s="72"/>
      <c r="C105" s="72"/>
      <c r="D105" s="114" t="s">
        <v>116</v>
      </c>
      <c r="E105" s="72">
        <v>90</v>
      </c>
      <c r="F105" s="88">
        <v>0</v>
      </c>
      <c r="G105" s="88">
        <v>0</v>
      </c>
      <c r="H105" s="88">
        <v>0</v>
      </c>
      <c r="I105" s="88">
        <v>0</v>
      </c>
      <c r="J105" s="81">
        <f t="shared" si="63"/>
        <v>0</v>
      </c>
      <c r="K105" s="81">
        <f t="shared" si="64"/>
        <v>0</v>
      </c>
      <c r="L105" s="83">
        <f>K105+J105</f>
        <v>0</v>
      </c>
      <c r="M105" s="88">
        <v>0</v>
      </c>
      <c r="N105" s="87"/>
      <c r="O105" s="76"/>
      <c r="P105" s="77">
        <v>0</v>
      </c>
    </row>
    <row r="106" spans="1:19" s="36" customFormat="1" ht="52.5" customHeight="1" x14ac:dyDescent="0.3">
      <c r="A106" s="72"/>
      <c r="B106" s="72"/>
      <c r="C106" s="96" t="s">
        <v>117</v>
      </c>
      <c r="D106" s="80" t="s">
        <v>310</v>
      </c>
      <c r="E106" s="72">
        <v>91</v>
      </c>
      <c r="F106" s="97">
        <f>F107+F110+F111+F112+F113</f>
        <v>0</v>
      </c>
      <c r="G106" s="97">
        <f t="shared" ref="G106:M106" si="65">G107+G110+G111+G112+G113</f>
        <v>0</v>
      </c>
      <c r="H106" s="97">
        <f t="shared" si="65"/>
        <v>0</v>
      </c>
      <c r="I106" s="97">
        <v>0</v>
      </c>
      <c r="J106" s="97">
        <f t="shared" si="65"/>
        <v>0</v>
      </c>
      <c r="K106" s="97">
        <f t="shared" si="65"/>
        <v>0</v>
      </c>
      <c r="L106" s="97">
        <f t="shared" si="65"/>
        <v>0</v>
      </c>
      <c r="M106" s="97">
        <f t="shared" si="65"/>
        <v>0</v>
      </c>
      <c r="N106" s="87"/>
      <c r="O106" s="76"/>
      <c r="P106" s="106">
        <v>0</v>
      </c>
    </row>
    <row r="107" spans="1:19" s="36" customFormat="1" ht="75" x14ac:dyDescent="0.3">
      <c r="A107" s="72"/>
      <c r="B107" s="72"/>
      <c r="C107" s="72"/>
      <c r="D107" s="114" t="s">
        <v>311</v>
      </c>
      <c r="E107" s="72">
        <v>92</v>
      </c>
      <c r="F107" s="88">
        <f>SUM(F108:F109)</f>
        <v>0</v>
      </c>
      <c r="G107" s="88">
        <f t="shared" ref="G107:M107" si="66">SUM(G108:G109)</f>
        <v>0</v>
      </c>
      <c r="H107" s="88">
        <f t="shared" si="66"/>
        <v>0</v>
      </c>
      <c r="I107" s="88">
        <v>0</v>
      </c>
      <c r="J107" s="88">
        <f t="shared" si="66"/>
        <v>0</v>
      </c>
      <c r="K107" s="88">
        <f t="shared" si="66"/>
        <v>0</v>
      </c>
      <c r="L107" s="88">
        <f t="shared" si="66"/>
        <v>0</v>
      </c>
      <c r="M107" s="88">
        <f t="shared" si="66"/>
        <v>0</v>
      </c>
      <c r="N107" s="87"/>
      <c r="O107" s="76"/>
      <c r="P107" s="77">
        <v>0</v>
      </c>
    </row>
    <row r="108" spans="1:19" s="36" customFormat="1" ht="37.5" x14ac:dyDescent="0.3">
      <c r="A108" s="72"/>
      <c r="B108" s="72"/>
      <c r="C108" s="72"/>
      <c r="D108" s="114" t="s">
        <v>312</v>
      </c>
      <c r="E108" s="72">
        <v>93</v>
      </c>
      <c r="F108" s="88">
        <v>0</v>
      </c>
      <c r="G108" s="88">
        <v>0</v>
      </c>
      <c r="H108" s="88">
        <v>0</v>
      </c>
      <c r="I108" s="88">
        <v>0</v>
      </c>
      <c r="J108" s="81">
        <f t="shared" si="63"/>
        <v>0</v>
      </c>
      <c r="K108" s="81">
        <f t="shared" si="64"/>
        <v>0</v>
      </c>
      <c r="L108" s="83">
        <f t="shared" ref="L108:L113" si="67">K108+J108</f>
        <v>0</v>
      </c>
      <c r="M108" s="88">
        <v>0</v>
      </c>
      <c r="N108" s="87"/>
      <c r="O108" s="76"/>
      <c r="P108" s="77">
        <v>0</v>
      </c>
    </row>
    <row r="109" spans="1:19" s="36" customFormat="1" ht="56.25" x14ac:dyDescent="0.3">
      <c r="A109" s="72"/>
      <c r="B109" s="72"/>
      <c r="C109" s="72"/>
      <c r="D109" s="114" t="s">
        <v>118</v>
      </c>
      <c r="E109" s="72">
        <v>94</v>
      </c>
      <c r="F109" s="88">
        <v>0</v>
      </c>
      <c r="G109" s="88">
        <v>0</v>
      </c>
      <c r="H109" s="88">
        <v>0</v>
      </c>
      <c r="I109" s="88">
        <v>0</v>
      </c>
      <c r="J109" s="81">
        <f t="shared" ref="J109" si="68">M109/2</f>
        <v>0</v>
      </c>
      <c r="K109" s="81">
        <f t="shared" ref="K109" si="69">J109*2</f>
        <v>0</v>
      </c>
      <c r="L109" s="83">
        <f t="shared" ref="L109" si="70">K109+J109</f>
        <v>0</v>
      </c>
      <c r="M109" s="88">
        <v>0</v>
      </c>
      <c r="N109" s="87"/>
      <c r="O109" s="76"/>
      <c r="P109" s="77"/>
    </row>
    <row r="110" spans="1:19" s="36" customFormat="1" x14ac:dyDescent="0.3">
      <c r="A110" s="72"/>
      <c r="B110" s="72"/>
      <c r="C110" s="72"/>
      <c r="D110" s="114" t="s">
        <v>119</v>
      </c>
      <c r="E110" s="72">
        <v>95</v>
      </c>
      <c r="F110" s="88">
        <v>0</v>
      </c>
      <c r="G110" s="88">
        <v>0</v>
      </c>
      <c r="H110" s="88">
        <v>0</v>
      </c>
      <c r="I110" s="88">
        <v>0</v>
      </c>
      <c r="J110" s="81">
        <v>0</v>
      </c>
      <c r="K110" s="81">
        <v>0</v>
      </c>
      <c r="L110" s="83">
        <v>0</v>
      </c>
      <c r="M110" s="88">
        <v>0</v>
      </c>
      <c r="N110" s="87"/>
      <c r="O110" s="76"/>
      <c r="P110" s="77">
        <v>0</v>
      </c>
      <c r="Q110" s="85"/>
      <c r="R110" s="85"/>
      <c r="S110" s="85"/>
    </row>
    <row r="111" spans="1:19" s="36" customFormat="1" x14ac:dyDescent="0.3">
      <c r="A111" s="72"/>
      <c r="B111" s="72"/>
      <c r="C111" s="72"/>
      <c r="D111" s="114" t="s">
        <v>313</v>
      </c>
      <c r="E111" s="72">
        <v>96</v>
      </c>
      <c r="F111" s="88">
        <v>0</v>
      </c>
      <c r="G111" s="88">
        <v>0</v>
      </c>
      <c r="H111" s="88">
        <v>0</v>
      </c>
      <c r="I111" s="88">
        <v>0</v>
      </c>
      <c r="J111" s="81">
        <f t="shared" si="63"/>
        <v>0</v>
      </c>
      <c r="K111" s="81">
        <f t="shared" si="64"/>
        <v>0</v>
      </c>
      <c r="L111" s="83">
        <f t="shared" si="67"/>
        <v>0</v>
      </c>
      <c r="M111" s="88">
        <v>0</v>
      </c>
      <c r="N111" s="87"/>
      <c r="O111" s="76"/>
      <c r="P111" s="77">
        <v>0</v>
      </c>
    </row>
    <row r="112" spans="1:19" s="36" customFormat="1" ht="37.5" x14ac:dyDescent="0.3">
      <c r="A112" s="72"/>
      <c r="B112" s="72"/>
      <c r="C112" s="72"/>
      <c r="D112" s="114" t="s">
        <v>120</v>
      </c>
      <c r="E112" s="72">
        <v>97</v>
      </c>
      <c r="F112" s="88">
        <v>0</v>
      </c>
      <c r="G112" s="88">
        <v>0</v>
      </c>
      <c r="H112" s="88">
        <v>0</v>
      </c>
      <c r="I112" s="88">
        <v>0</v>
      </c>
      <c r="J112" s="81">
        <f t="shared" si="63"/>
        <v>0</v>
      </c>
      <c r="K112" s="81">
        <f t="shared" si="64"/>
        <v>0</v>
      </c>
      <c r="L112" s="83">
        <f t="shared" si="67"/>
        <v>0</v>
      </c>
      <c r="M112" s="88">
        <v>0</v>
      </c>
      <c r="N112" s="87"/>
      <c r="O112" s="76"/>
      <c r="P112" s="77">
        <v>0</v>
      </c>
    </row>
    <row r="113" spans="1:16" s="36" customFormat="1" x14ac:dyDescent="0.3">
      <c r="A113" s="72"/>
      <c r="B113" s="72"/>
      <c r="C113" s="72"/>
      <c r="D113" s="114" t="s">
        <v>121</v>
      </c>
      <c r="E113" s="72">
        <v>98</v>
      </c>
      <c r="F113" s="88">
        <v>0</v>
      </c>
      <c r="G113" s="88">
        <v>0</v>
      </c>
      <c r="H113" s="88">
        <v>0</v>
      </c>
      <c r="I113" s="88">
        <v>0</v>
      </c>
      <c r="J113" s="81">
        <f t="shared" si="63"/>
        <v>0</v>
      </c>
      <c r="K113" s="81">
        <f t="shared" si="64"/>
        <v>0</v>
      </c>
      <c r="L113" s="83">
        <f t="shared" si="67"/>
        <v>0</v>
      </c>
      <c r="M113" s="88">
        <v>0</v>
      </c>
      <c r="N113" s="87"/>
      <c r="O113" s="76"/>
      <c r="P113" s="77">
        <v>0</v>
      </c>
    </row>
    <row r="114" spans="1:16" s="36" customFormat="1" ht="56.25" x14ac:dyDescent="0.3">
      <c r="A114" s="72"/>
      <c r="B114" s="72"/>
      <c r="C114" s="96" t="s">
        <v>122</v>
      </c>
      <c r="D114" s="110" t="s">
        <v>314</v>
      </c>
      <c r="E114" s="72">
        <v>99</v>
      </c>
      <c r="F114" s="83">
        <f>SUM(F115:F117)</f>
        <v>0</v>
      </c>
      <c r="G114" s="83">
        <f t="shared" ref="G114:M114" si="71">SUM(G115:G117)</f>
        <v>0</v>
      </c>
      <c r="H114" s="83">
        <f t="shared" si="71"/>
        <v>0</v>
      </c>
      <c r="I114" s="83">
        <v>0</v>
      </c>
      <c r="J114" s="83">
        <f t="shared" si="71"/>
        <v>0</v>
      </c>
      <c r="K114" s="83">
        <f t="shared" si="71"/>
        <v>0</v>
      </c>
      <c r="L114" s="83">
        <f t="shared" si="71"/>
        <v>0</v>
      </c>
      <c r="M114" s="83">
        <f t="shared" si="71"/>
        <v>0</v>
      </c>
      <c r="N114" s="87"/>
      <c r="O114" s="76"/>
      <c r="P114" s="77">
        <v>0</v>
      </c>
    </row>
    <row r="115" spans="1:16" s="36" customFormat="1" ht="37.5" x14ac:dyDescent="0.3">
      <c r="A115" s="72"/>
      <c r="B115" s="72"/>
      <c r="C115" s="96"/>
      <c r="D115" s="110" t="s">
        <v>315</v>
      </c>
      <c r="E115" s="72">
        <v>100</v>
      </c>
      <c r="F115" s="83">
        <v>0</v>
      </c>
      <c r="G115" s="88">
        <v>0</v>
      </c>
      <c r="H115" s="83">
        <v>0</v>
      </c>
      <c r="I115" s="83">
        <v>0</v>
      </c>
      <c r="J115" s="81">
        <v>0</v>
      </c>
      <c r="K115" s="81">
        <v>0</v>
      </c>
      <c r="L115" s="81">
        <v>0</v>
      </c>
      <c r="M115" s="88">
        <v>0</v>
      </c>
      <c r="N115" s="87"/>
      <c r="O115" s="76"/>
      <c r="P115" s="77"/>
    </row>
    <row r="116" spans="1:16" s="36" customFormat="1" ht="37.5" x14ac:dyDescent="0.3">
      <c r="A116" s="72"/>
      <c r="B116" s="72"/>
      <c r="C116" s="96"/>
      <c r="D116" s="110" t="s">
        <v>316</v>
      </c>
      <c r="E116" s="72">
        <v>101</v>
      </c>
      <c r="F116" s="83">
        <v>0</v>
      </c>
      <c r="G116" s="88">
        <v>0</v>
      </c>
      <c r="H116" s="83">
        <v>0</v>
      </c>
      <c r="I116" s="83">
        <v>0</v>
      </c>
      <c r="J116" s="81">
        <v>0</v>
      </c>
      <c r="K116" s="81">
        <v>0</v>
      </c>
      <c r="L116" s="81">
        <v>0</v>
      </c>
      <c r="M116" s="88">
        <v>0</v>
      </c>
      <c r="N116" s="87"/>
      <c r="O116" s="76"/>
      <c r="P116" s="77"/>
    </row>
    <row r="117" spans="1:16" s="36" customFormat="1" ht="56.25" x14ac:dyDescent="0.3">
      <c r="A117" s="72"/>
      <c r="B117" s="72"/>
      <c r="C117" s="96"/>
      <c r="D117" s="110" t="s">
        <v>317</v>
      </c>
      <c r="E117" s="72">
        <v>102</v>
      </c>
      <c r="F117" s="83">
        <v>0</v>
      </c>
      <c r="G117" s="88">
        <v>0</v>
      </c>
      <c r="H117" s="83">
        <v>0</v>
      </c>
      <c r="I117" s="83">
        <v>0</v>
      </c>
      <c r="J117" s="81">
        <v>0</v>
      </c>
      <c r="K117" s="81">
        <v>0</v>
      </c>
      <c r="L117" s="81">
        <v>0</v>
      </c>
      <c r="M117" s="88">
        <v>0</v>
      </c>
      <c r="N117" s="87"/>
      <c r="O117" s="76"/>
      <c r="P117" s="77"/>
    </row>
    <row r="118" spans="1:16" s="36" customFormat="1" ht="97.5" x14ac:dyDescent="0.35">
      <c r="A118" s="72"/>
      <c r="B118" s="96"/>
      <c r="C118" s="11" t="s">
        <v>123</v>
      </c>
      <c r="D118" s="115" t="s">
        <v>318</v>
      </c>
      <c r="E118" s="72">
        <v>103</v>
      </c>
      <c r="F118" s="79">
        <f>F119+F122+F125+F126</f>
        <v>0</v>
      </c>
      <c r="G118" s="79">
        <f t="shared" ref="G118:M118" si="72">G119+G122+G125+G126</f>
        <v>0</v>
      </c>
      <c r="H118" s="79">
        <f t="shared" si="72"/>
        <v>0</v>
      </c>
      <c r="I118" s="79">
        <v>0</v>
      </c>
      <c r="J118" s="79">
        <f t="shared" si="72"/>
        <v>0</v>
      </c>
      <c r="K118" s="79">
        <f t="shared" si="72"/>
        <v>76</v>
      </c>
      <c r="L118" s="79">
        <f t="shared" si="72"/>
        <v>152</v>
      </c>
      <c r="M118" s="79">
        <f t="shared" si="72"/>
        <v>228</v>
      </c>
      <c r="N118" s="84"/>
      <c r="O118" s="98"/>
      <c r="P118" s="77">
        <v>156</v>
      </c>
    </row>
    <row r="119" spans="1:16" s="36" customFormat="1" x14ac:dyDescent="0.3">
      <c r="A119" s="72"/>
      <c r="B119" s="72"/>
      <c r="C119" s="72"/>
      <c r="D119" s="114" t="s">
        <v>319</v>
      </c>
      <c r="E119" s="72">
        <v>104</v>
      </c>
      <c r="F119" s="83">
        <f>SUM(F120:F121)</f>
        <v>0</v>
      </c>
      <c r="G119" s="83">
        <f t="shared" ref="G119:M119" si="73">SUM(G120:G121)</f>
        <v>0</v>
      </c>
      <c r="H119" s="83">
        <f t="shared" si="73"/>
        <v>0</v>
      </c>
      <c r="I119" s="83">
        <v>0</v>
      </c>
      <c r="J119" s="83">
        <f t="shared" si="73"/>
        <v>0</v>
      </c>
      <c r="K119" s="83">
        <f t="shared" si="73"/>
        <v>38</v>
      </c>
      <c r="L119" s="83">
        <f t="shared" si="73"/>
        <v>76</v>
      </c>
      <c r="M119" s="83">
        <f t="shared" si="73"/>
        <v>114</v>
      </c>
      <c r="N119" s="93"/>
      <c r="O119" s="76"/>
      <c r="P119" s="77">
        <v>76</v>
      </c>
    </row>
    <row r="120" spans="1:16" s="36" customFormat="1" x14ac:dyDescent="0.3">
      <c r="A120" s="72"/>
      <c r="B120" s="72"/>
      <c r="C120" s="72"/>
      <c r="D120" s="114" t="s">
        <v>320</v>
      </c>
      <c r="E120" s="72">
        <v>105</v>
      </c>
      <c r="F120" s="83">
        <v>0</v>
      </c>
      <c r="G120" s="88">
        <v>0</v>
      </c>
      <c r="H120" s="83">
        <v>0</v>
      </c>
      <c r="I120" s="83">
        <v>0</v>
      </c>
      <c r="J120" s="83">
        <v>0</v>
      </c>
      <c r="K120" s="83">
        <f>M120/3</f>
        <v>38</v>
      </c>
      <c r="L120" s="83">
        <f>K120*2</f>
        <v>76</v>
      </c>
      <c r="M120" s="88">
        <v>114</v>
      </c>
      <c r="N120" s="93"/>
      <c r="O120" s="76"/>
      <c r="P120" s="77"/>
    </row>
    <row r="121" spans="1:16" s="36" customFormat="1" x14ac:dyDescent="0.3">
      <c r="A121" s="72"/>
      <c r="B121" s="72"/>
      <c r="C121" s="72"/>
      <c r="D121" s="114" t="s">
        <v>321</v>
      </c>
      <c r="E121" s="72">
        <v>106</v>
      </c>
      <c r="F121" s="83">
        <v>0</v>
      </c>
      <c r="G121" s="88">
        <v>0</v>
      </c>
      <c r="H121" s="83">
        <v>0</v>
      </c>
      <c r="I121" s="83">
        <v>0</v>
      </c>
      <c r="J121" s="83">
        <v>0</v>
      </c>
      <c r="K121" s="83">
        <v>0</v>
      </c>
      <c r="L121" s="88">
        <v>0</v>
      </c>
      <c r="M121" s="83">
        <v>0</v>
      </c>
      <c r="N121" s="93"/>
      <c r="O121" s="76"/>
      <c r="P121" s="77"/>
    </row>
    <row r="122" spans="1:16" s="36" customFormat="1" ht="56.25" x14ac:dyDescent="0.3">
      <c r="A122" s="72"/>
      <c r="B122" s="72"/>
      <c r="C122" s="72"/>
      <c r="D122" s="114" t="s">
        <v>322</v>
      </c>
      <c r="E122" s="72">
        <v>107</v>
      </c>
      <c r="F122" s="83">
        <v>0</v>
      </c>
      <c r="G122" s="88">
        <v>0</v>
      </c>
      <c r="H122" s="83">
        <v>0</v>
      </c>
      <c r="I122" s="83">
        <v>0</v>
      </c>
      <c r="J122" s="83">
        <v>0</v>
      </c>
      <c r="K122" s="83">
        <f>M122/3</f>
        <v>38</v>
      </c>
      <c r="L122" s="83">
        <f>K122*2</f>
        <v>76</v>
      </c>
      <c r="M122" s="88">
        <v>114</v>
      </c>
      <c r="N122" s="93"/>
      <c r="O122" s="76"/>
      <c r="P122" s="77">
        <v>80</v>
      </c>
    </row>
    <row r="123" spans="1:16" s="36" customFormat="1" x14ac:dyDescent="0.3">
      <c r="A123" s="72"/>
      <c r="B123" s="72"/>
      <c r="C123" s="72"/>
      <c r="D123" s="114" t="s">
        <v>320</v>
      </c>
      <c r="E123" s="72">
        <v>108</v>
      </c>
      <c r="F123" s="83">
        <v>0</v>
      </c>
      <c r="G123" s="88">
        <v>0</v>
      </c>
      <c r="H123" s="83">
        <v>0</v>
      </c>
      <c r="I123" s="83">
        <v>0</v>
      </c>
      <c r="J123" s="83">
        <v>0</v>
      </c>
      <c r="K123" s="83">
        <f>M123/3</f>
        <v>38</v>
      </c>
      <c r="L123" s="83">
        <f>K123*2</f>
        <v>76</v>
      </c>
      <c r="M123" s="88">
        <v>114</v>
      </c>
      <c r="N123" s="93"/>
      <c r="O123" s="76"/>
      <c r="P123" s="77"/>
    </row>
    <row r="124" spans="1:16" s="36" customFormat="1" x14ac:dyDescent="0.3">
      <c r="A124" s="72"/>
      <c r="B124" s="72"/>
      <c r="C124" s="72"/>
      <c r="D124" s="114" t="s">
        <v>321</v>
      </c>
      <c r="E124" s="72">
        <v>109</v>
      </c>
      <c r="F124" s="83">
        <v>0</v>
      </c>
      <c r="G124" s="88">
        <v>0</v>
      </c>
      <c r="H124" s="83">
        <v>0</v>
      </c>
      <c r="I124" s="83">
        <v>0</v>
      </c>
      <c r="J124" s="83">
        <v>0</v>
      </c>
      <c r="K124" s="83">
        <v>0</v>
      </c>
      <c r="L124" s="88">
        <v>0</v>
      </c>
      <c r="M124" s="83">
        <v>0</v>
      </c>
      <c r="N124" s="93"/>
      <c r="O124" s="76"/>
      <c r="P124" s="77"/>
    </row>
    <row r="125" spans="1:16" s="36" customFormat="1" x14ac:dyDescent="0.3">
      <c r="A125" s="72"/>
      <c r="B125" s="72"/>
      <c r="C125" s="72"/>
      <c r="D125" s="114" t="s">
        <v>323</v>
      </c>
      <c r="E125" s="72">
        <v>110</v>
      </c>
      <c r="F125" s="83">
        <v>0</v>
      </c>
      <c r="G125" s="88">
        <v>0</v>
      </c>
      <c r="H125" s="83">
        <v>0</v>
      </c>
      <c r="I125" s="83">
        <v>0</v>
      </c>
      <c r="J125" s="83">
        <f>M125/4</f>
        <v>0</v>
      </c>
      <c r="K125" s="83">
        <f>J125*2</f>
        <v>0</v>
      </c>
      <c r="L125" s="83">
        <f>K125+J125</f>
        <v>0</v>
      </c>
      <c r="M125" s="88">
        <v>0</v>
      </c>
      <c r="N125" s="87"/>
      <c r="O125" s="76"/>
      <c r="P125" s="77">
        <v>0</v>
      </c>
    </row>
    <row r="126" spans="1:16" s="36" customFormat="1" ht="37.5" x14ac:dyDescent="0.3">
      <c r="A126" s="72"/>
      <c r="B126" s="72"/>
      <c r="C126" s="72"/>
      <c r="D126" s="114" t="s">
        <v>124</v>
      </c>
      <c r="E126" s="72">
        <v>111</v>
      </c>
      <c r="F126" s="88">
        <v>0</v>
      </c>
      <c r="G126" s="88">
        <v>0</v>
      </c>
      <c r="H126" s="88">
        <v>0</v>
      </c>
      <c r="I126" s="88">
        <v>0</v>
      </c>
      <c r="J126" s="83">
        <f>M126/4</f>
        <v>0</v>
      </c>
      <c r="K126" s="83">
        <f>J126*2</f>
        <v>0</v>
      </c>
      <c r="L126" s="83">
        <f>K126+J126</f>
        <v>0</v>
      </c>
      <c r="M126" s="88">
        <v>0</v>
      </c>
      <c r="N126" s="87"/>
      <c r="O126" s="76"/>
      <c r="P126" s="77">
        <v>0</v>
      </c>
    </row>
    <row r="127" spans="1:16" s="36" customFormat="1" ht="52.7" customHeight="1" x14ac:dyDescent="0.3">
      <c r="A127" s="72"/>
      <c r="B127" s="72"/>
      <c r="C127" s="96" t="s">
        <v>125</v>
      </c>
      <c r="D127" s="78" t="s">
        <v>185</v>
      </c>
      <c r="E127" s="72">
        <v>112</v>
      </c>
      <c r="F127" s="79">
        <v>0</v>
      </c>
      <c r="G127" s="79">
        <f>0.0225*(G102+G113+G118)</f>
        <v>0</v>
      </c>
      <c r="H127" s="79">
        <v>0</v>
      </c>
      <c r="I127" s="79">
        <v>0</v>
      </c>
      <c r="J127" s="79">
        <f t="shared" ref="J127" si="74">0.0225*(J102+J113+J118)</f>
        <v>0</v>
      </c>
      <c r="K127" s="79">
        <f>0.0225*(K102+K113+K118)</f>
        <v>12.629999999999997</v>
      </c>
      <c r="L127" s="79">
        <f>0.0225*(L102+L113+L118)</f>
        <v>25.259999999999994</v>
      </c>
      <c r="M127" s="79">
        <f>0.0225*(M102+M113+M118+M114)</f>
        <v>37.89</v>
      </c>
      <c r="N127" s="84"/>
      <c r="O127" s="98"/>
      <c r="P127" s="106">
        <v>28.529999999999998</v>
      </c>
    </row>
    <row r="128" spans="1:16" s="36" customFormat="1" ht="58.5" x14ac:dyDescent="0.35">
      <c r="A128" s="72"/>
      <c r="B128" s="72"/>
      <c r="C128" s="96" t="s">
        <v>22</v>
      </c>
      <c r="D128" s="115" t="s">
        <v>324</v>
      </c>
      <c r="E128" s="72">
        <v>113</v>
      </c>
      <c r="F128" s="91">
        <f>F129+F132+F133+F134+F135+F136</f>
        <v>0</v>
      </c>
      <c r="G128" s="91">
        <f t="shared" ref="G128:M128" si="75">G129+G132+G133+G134+G135+G136</f>
        <v>0</v>
      </c>
      <c r="H128" s="91">
        <f t="shared" si="75"/>
        <v>0</v>
      </c>
      <c r="I128" s="91">
        <v>0</v>
      </c>
      <c r="J128" s="91">
        <f t="shared" si="75"/>
        <v>0</v>
      </c>
      <c r="K128" s="91">
        <f t="shared" si="75"/>
        <v>10</v>
      </c>
      <c r="L128" s="91">
        <f t="shared" si="75"/>
        <v>20</v>
      </c>
      <c r="M128" s="91">
        <f t="shared" si="75"/>
        <v>30</v>
      </c>
      <c r="N128" s="75"/>
      <c r="O128" s="98"/>
      <c r="P128" s="77">
        <v>20</v>
      </c>
    </row>
    <row r="129" spans="1:16" s="36" customFormat="1" ht="37.5" x14ac:dyDescent="0.3">
      <c r="A129" s="72"/>
      <c r="B129" s="72"/>
      <c r="C129" s="72" t="s">
        <v>33</v>
      </c>
      <c r="D129" s="114" t="s">
        <v>325</v>
      </c>
      <c r="E129" s="72">
        <v>114</v>
      </c>
      <c r="F129" s="83">
        <f t="shared" ref="F129:G129" si="76">F130+F131</f>
        <v>0</v>
      </c>
      <c r="G129" s="88">
        <f t="shared" si="76"/>
        <v>0</v>
      </c>
      <c r="H129" s="83">
        <f t="shared" ref="H129:M129" si="77">H130+H131</f>
        <v>0</v>
      </c>
      <c r="I129" s="83">
        <v>0</v>
      </c>
      <c r="J129" s="83">
        <f t="shared" ref="J129:J132" si="78">M129/2</f>
        <v>0</v>
      </c>
      <c r="K129" s="83">
        <f t="shared" ref="K129:K136" si="79">J129*2</f>
        <v>0</v>
      </c>
      <c r="L129" s="83">
        <f t="shared" si="77"/>
        <v>0</v>
      </c>
      <c r="M129" s="88">
        <f t="shared" si="77"/>
        <v>0</v>
      </c>
      <c r="N129" s="87"/>
      <c r="O129" s="76"/>
      <c r="P129" s="77">
        <v>0</v>
      </c>
    </row>
    <row r="130" spans="1:16" s="36" customFormat="1" x14ac:dyDescent="0.3">
      <c r="A130" s="72"/>
      <c r="B130" s="72"/>
      <c r="C130" s="72"/>
      <c r="D130" s="114" t="s">
        <v>126</v>
      </c>
      <c r="E130" s="72">
        <v>115</v>
      </c>
      <c r="F130" s="83">
        <v>0</v>
      </c>
      <c r="G130" s="88">
        <v>0</v>
      </c>
      <c r="H130" s="83">
        <v>0</v>
      </c>
      <c r="I130" s="83">
        <v>0</v>
      </c>
      <c r="J130" s="83">
        <f t="shared" si="78"/>
        <v>0</v>
      </c>
      <c r="K130" s="83">
        <f t="shared" si="79"/>
        <v>0</v>
      </c>
      <c r="L130" s="83">
        <f t="shared" ref="L130:L132" si="80">K130+J130</f>
        <v>0</v>
      </c>
      <c r="M130" s="88">
        <v>0</v>
      </c>
      <c r="N130" s="87"/>
      <c r="O130" s="76"/>
      <c r="P130" s="77">
        <v>0</v>
      </c>
    </row>
    <row r="131" spans="1:16" s="36" customFormat="1" x14ac:dyDescent="0.3">
      <c r="A131" s="72"/>
      <c r="B131" s="72"/>
      <c r="C131" s="72"/>
      <c r="D131" s="114" t="s">
        <v>127</v>
      </c>
      <c r="E131" s="72">
        <v>116</v>
      </c>
      <c r="F131" s="88">
        <v>0</v>
      </c>
      <c r="G131" s="88">
        <v>0</v>
      </c>
      <c r="H131" s="88">
        <v>0</v>
      </c>
      <c r="I131" s="88">
        <v>0</v>
      </c>
      <c r="J131" s="83">
        <f t="shared" si="78"/>
        <v>0</v>
      </c>
      <c r="K131" s="83">
        <f t="shared" si="79"/>
        <v>0</v>
      </c>
      <c r="L131" s="83">
        <f t="shared" si="80"/>
        <v>0</v>
      </c>
      <c r="M131" s="88">
        <v>0</v>
      </c>
      <c r="N131" s="87"/>
      <c r="O131" s="76"/>
      <c r="P131" s="77">
        <v>0</v>
      </c>
    </row>
    <row r="132" spans="1:16" s="116" customFormat="1" x14ac:dyDescent="0.3">
      <c r="A132" s="72"/>
      <c r="B132" s="72"/>
      <c r="C132" s="72" t="s">
        <v>35</v>
      </c>
      <c r="D132" s="114" t="s">
        <v>128</v>
      </c>
      <c r="E132" s="72">
        <v>117</v>
      </c>
      <c r="F132" s="83">
        <v>0</v>
      </c>
      <c r="G132" s="88">
        <v>0</v>
      </c>
      <c r="H132" s="83">
        <v>0</v>
      </c>
      <c r="I132" s="83">
        <v>0</v>
      </c>
      <c r="J132" s="83">
        <f t="shared" si="78"/>
        <v>0</v>
      </c>
      <c r="K132" s="83">
        <f t="shared" si="79"/>
        <v>0</v>
      </c>
      <c r="L132" s="83">
        <f t="shared" si="80"/>
        <v>0</v>
      </c>
      <c r="M132" s="88">
        <v>0</v>
      </c>
      <c r="N132" s="87"/>
      <c r="O132" s="76"/>
      <c r="P132" s="103">
        <v>0</v>
      </c>
    </row>
    <row r="133" spans="1:16" s="116" customFormat="1" ht="56.25" x14ac:dyDescent="0.3">
      <c r="A133" s="72"/>
      <c r="B133" s="72"/>
      <c r="C133" s="72" t="s">
        <v>37</v>
      </c>
      <c r="D133" s="114" t="s">
        <v>326</v>
      </c>
      <c r="E133" s="72">
        <v>118</v>
      </c>
      <c r="F133" s="83">
        <v>0</v>
      </c>
      <c r="G133" s="88">
        <v>0</v>
      </c>
      <c r="H133" s="83">
        <v>0</v>
      </c>
      <c r="I133" s="83">
        <v>0</v>
      </c>
      <c r="J133" s="83">
        <f t="shared" ref="J133" si="81">M133/2</f>
        <v>0</v>
      </c>
      <c r="K133" s="83">
        <f t="shared" ref="K133" si="82">J133*2</f>
        <v>0</v>
      </c>
      <c r="L133" s="83">
        <f t="shared" ref="L133" si="83">K133+J133</f>
        <v>0</v>
      </c>
      <c r="M133" s="88">
        <v>0</v>
      </c>
      <c r="N133" s="87"/>
      <c r="O133" s="76"/>
      <c r="P133" s="103"/>
    </row>
    <row r="134" spans="1:16" s="36" customFormat="1" x14ac:dyDescent="0.3">
      <c r="A134" s="72"/>
      <c r="B134" s="72"/>
      <c r="C134" s="72" t="s">
        <v>46</v>
      </c>
      <c r="D134" s="114" t="s">
        <v>49</v>
      </c>
      <c r="E134" s="72">
        <v>119</v>
      </c>
      <c r="F134" s="83">
        <v>0</v>
      </c>
      <c r="G134" s="83">
        <v>0</v>
      </c>
      <c r="H134" s="83">
        <v>0</v>
      </c>
      <c r="I134" s="83">
        <v>0</v>
      </c>
      <c r="J134" s="83">
        <v>0</v>
      </c>
      <c r="K134" s="83">
        <v>0</v>
      </c>
      <c r="L134" s="83">
        <v>0</v>
      </c>
      <c r="M134" s="88">
        <v>0</v>
      </c>
      <c r="N134" s="87"/>
      <c r="O134" s="76"/>
      <c r="P134" s="77">
        <v>0</v>
      </c>
    </row>
    <row r="135" spans="1:16" s="36" customFormat="1" ht="45" customHeight="1" x14ac:dyDescent="0.3">
      <c r="A135" s="72"/>
      <c r="B135" s="72"/>
      <c r="C135" s="72" t="s">
        <v>48</v>
      </c>
      <c r="D135" s="114" t="s">
        <v>129</v>
      </c>
      <c r="E135" s="72">
        <v>120</v>
      </c>
      <c r="F135" s="83">
        <v>0</v>
      </c>
      <c r="G135" s="83">
        <v>0</v>
      </c>
      <c r="H135" s="83">
        <v>0</v>
      </c>
      <c r="I135" s="83">
        <v>0</v>
      </c>
      <c r="J135" s="83">
        <v>0</v>
      </c>
      <c r="K135" s="83">
        <f>M135/3</f>
        <v>10</v>
      </c>
      <c r="L135" s="83">
        <f>K135*2</f>
        <v>20</v>
      </c>
      <c r="M135" s="88">
        <v>30</v>
      </c>
      <c r="N135" s="93"/>
      <c r="O135" s="76"/>
      <c r="P135" s="77">
        <v>20</v>
      </c>
    </row>
    <row r="136" spans="1:16" s="36" customFormat="1" ht="56.25" x14ac:dyDescent="0.3">
      <c r="A136" s="72"/>
      <c r="B136" s="72"/>
      <c r="C136" s="72" t="s">
        <v>92</v>
      </c>
      <c r="D136" s="114" t="s">
        <v>327</v>
      </c>
      <c r="E136" s="72">
        <v>121</v>
      </c>
      <c r="F136" s="83">
        <v>0</v>
      </c>
      <c r="G136" s="83">
        <v>0</v>
      </c>
      <c r="H136" s="83">
        <v>0</v>
      </c>
      <c r="I136" s="83">
        <v>0</v>
      </c>
      <c r="J136" s="83">
        <f t="shared" ref="J136" si="84">M136/4</f>
        <v>0</v>
      </c>
      <c r="K136" s="83">
        <f t="shared" si="79"/>
        <v>0</v>
      </c>
      <c r="L136" s="83">
        <v>0</v>
      </c>
      <c r="M136" s="88">
        <v>0</v>
      </c>
      <c r="N136" s="87"/>
      <c r="O136" s="76"/>
      <c r="P136" s="77"/>
    </row>
    <row r="137" spans="1:16" s="36" customFormat="1" ht="37.5" x14ac:dyDescent="0.3">
      <c r="A137" s="72"/>
      <c r="B137" s="72"/>
      <c r="C137" s="72"/>
      <c r="D137" s="114" t="s">
        <v>328</v>
      </c>
      <c r="E137" s="72">
        <v>122</v>
      </c>
      <c r="F137" s="83">
        <f>F138+F139</f>
        <v>0</v>
      </c>
      <c r="G137" s="83">
        <f t="shared" ref="G137:M137" si="85">G138+G139</f>
        <v>0</v>
      </c>
      <c r="H137" s="83">
        <f t="shared" si="85"/>
        <v>0</v>
      </c>
      <c r="I137" s="83">
        <v>0</v>
      </c>
      <c r="J137" s="83">
        <f t="shared" si="85"/>
        <v>0</v>
      </c>
      <c r="K137" s="83">
        <f t="shared" si="85"/>
        <v>0</v>
      </c>
      <c r="L137" s="83">
        <f t="shared" si="85"/>
        <v>0</v>
      </c>
      <c r="M137" s="83">
        <f t="shared" si="85"/>
        <v>0</v>
      </c>
      <c r="N137" s="87"/>
      <c r="O137" s="76"/>
      <c r="P137" s="77"/>
    </row>
    <row r="138" spans="1:16" s="36" customFormat="1" ht="37.5" x14ac:dyDescent="0.3">
      <c r="A138" s="72"/>
      <c r="B138" s="72"/>
      <c r="C138" s="72"/>
      <c r="D138" s="114" t="s">
        <v>329</v>
      </c>
      <c r="E138" s="72">
        <v>123</v>
      </c>
      <c r="F138" s="83">
        <v>0</v>
      </c>
      <c r="G138" s="83">
        <v>0</v>
      </c>
      <c r="H138" s="83">
        <v>0</v>
      </c>
      <c r="I138" s="83">
        <v>0</v>
      </c>
      <c r="J138" s="83">
        <v>0</v>
      </c>
      <c r="K138" s="83">
        <v>0</v>
      </c>
      <c r="L138" s="83">
        <v>0</v>
      </c>
      <c r="M138" s="88">
        <v>0</v>
      </c>
      <c r="N138" s="87"/>
      <c r="O138" s="76"/>
      <c r="P138" s="77"/>
    </row>
    <row r="139" spans="1:16" s="36" customFormat="1" ht="37.5" x14ac:dyDescent="0.3">
      <c r="A139" s="72"/>
      <c r="B139" s="72"/>
      <c r="C139" s="72"/>
      <c r="D139" s="114" t="s">
        <v>330</v>
      </c>
      <c r="E139" s="72">
        <v>124</v>
      </c>
      <c r="F139" s="83">
        <v>0</v>
      </c>
      <c r="G139" s="83">
        <v>0</v>
      </c>
      <c r="H139" s="83">
        <v>0</v>
      </c>
      <c r="I139" s="83">
        <v>0</v>
      </c>
      <c r="J139" s="83">
        <v>0</v>
      </c>
      <c r="K139" s="83">
        <v>0</v>
      </c>
      <c r="L139" s="83">
        <v>0</v>
      </c>
      <c r="M139" s="88">
        <v>0</v>
      </c>
      <c r="N139" s="87"/>
      <c r="O139" s="76"/>
      <c r="P139" s="77"/>
    </row>
    <row r="140" spans="1:16" s="36" customFormat="1" ht="56.25" x14ac:dyDescent="0.3">
      <c r="A140" s="72"/>
      <c r="B140" s="72"/>
      <c r="C140" s="72"/>
      <c r="D140" s="114" t="s">
        <v>331</v>
      </c>
      <c r="E140" s="72">
        <v>125</v>
      </c>
      <c r="F140" s="83">
        <f>F141</f>
        <v>0</v>
      </c>
      <c r="G140" s="83">
        <f t="shared" ref="G140:M140" si="86">G141</f>
        <v>0</v>
      </c>
      <c r="H140" s="83">
        <f t="shared" si="86"/>
        <v>0</v>
      </c>
      <c r="I140" s="83">
        <v>0</v>
      </c>
      <c r="J140" s="83">
        <f t="shared" si="86"/>
        <v>0</v>
      </c>
      <c r="K140" s="83">
        <f t="shared" si="86"/>
        <v>0</v>
      </c>
      <c r="L140" s="83">
        <f t="shared" si="86"/>
        <v>0</v>
      </c>
      <c r="M140" s="83">
        <f t="shared" si="86"/>
        <v>0</v>
      </c>
      <c r="N140" s="87"/>
      <c r="O140" s="76"/>
      <c r="P140" s="77"/>
    </row>
    <row r="141" spans="1:16" s="36" customFormat="1" ht="56.25" x14ac:dyDescent="0.3">
      <c r="A141" s="72"/>
      <c r="B141" s="72"/>
      <c r="C141" s="72"/>
      <c r="D141" s="114" t="s">
        <v>332</v>
      </c>
      <c r="E141" s="72">
        <v>126</v>
      </c>
      <c r="F141" s="83">
        <f>F142+F143+F144</f>
        <v>0</v>
      </c>
      <c r="G141" s="83">
        <f t="shared" ref="G141:M141" si="87">G142+G143+G144</f>
        <v>0</v>
      </c>
      <c r="H141" s="83">
        <f t="shared" si="87"/>
        <v>0</v>
      </c>
      <c r="I141" s="83">
        <v>0</v>
      </c>
      <c r="J141" s="83">
        <f t="shared" si="87"/>
        <v>0</v>
      </c>
      <c r="K141" s="83">
        <f t="shared" si="87"/>
        <v>0</v>
      </c>
      <c r="L141" s="83">
        <f t="shared" si="87"/>
        <v>0</v>
      </c>
      <c r="M141" s="83">
        <f t="shared" si="87"/>
        <v>0</v>
      </c>
      <c r="N141" s="87"/>
      <c r="O141" s="76"/>
      <c r="P141" s="77"/>
    </row>
    <row r="142" spans="1:16" s="36" customFormat="1" x14ac:dyDescent="0.3">
      <c r="A142" s="72"/>
      <c r="B142" s="72"/>
      <c r="C142" s="72"/>
      <c r="D142" s="114" t="s">
        <v>333</v>
      </c>
      <c r="E142" s="72">
        <v>127</v>
      </c>
      <c r="F142" s="83">
        <f t="shared" ref="F142:F143" si="88">F143</f>
        <v>0</v>
      </c>
      <c r="G142" s="83">
        <f t="shared" ref="G142:G143" si="89">G143</f>
        <v>0</v>
      </c>
      <c r="H142" s="83">
        <f t="shared" ref="H142:H143" si="90">H143</f>
        <v>0</v>
      </c>
      <c r="I142" s="83">
        <v>0</v>
      </c>
      <c r="J142" s="83">
        <f t="shared" ref="J142:J143" si="91">J143</f>
        <v>0</v>
      </c>
      <c r="K142" s="83">
        <f t="shared" ref="K142:K143" si="92">K143</f>
        <v>0</v>
      </c>
      <c r="L142" s="83">
        <f t="shared" ref="L142:L143" si="93">L143</f>
        <v>0</v>
      </c>
      <c r="M142" s="83">
        <f t="shared" ref="M142:M143" si="94">M143</f>
        <v>0</v>
      </c>
      <c r="N142" s="87"/>
      <c r="O142" s="76"/>
      <c r="P142" s="77"/>
    </row>
    <row r="143" spans="1:16" s="36" customFormat="1" ht="37.5" x14ac:dyDescent="0.3">
      <c r="A143" s="72"/>
      <c r="B143" s="72"/>
      <c r="C143" s="72"/>
      <c r="D143" s="114" t="s">
        <v>334</v>
      </c>
      <c r="E143" s="72">
        <v>128</v>
      </c>
      <c r="F143" s="83">
        <f t="shared" si="88"/>
        <v>0</v>
      </c>
      <c r="G143" s="83">
        <f t="shared" si="89"/>
        <v>0</v>
      </c>
      <c r="H143" s="83">
        <f t="shared" si="90"/>
        <v>0</v>
      </c>
      <c r="I143" s="83">
        <v>0</v>
      </c>
      <c r="J143" s="83">
        <f t="shared" si="91"/>
        <v>0</v>
      </c>
      <c r="K143" s="83">
        <f t="shared" si="92"/>
        <v>0</v>
      </c>
      <c r="L143" s="83">
        <f t="shared" si="93"/>
        <v>0</v>
      </c>
      <c r="M143" s="83">
        <f t="shared" si="94"/>
        <v>0</v>
      </c>
      <c r="N143" s="87"/>
      <c r="O143" s="76"/>
      <c r="P143" s="77"/>
    </row>
    <row r="144" spans="1:16" s="36" customFormat="1" x14ac:dyDescent="0.3">
      <c r="A144" s="72"/>
      <c r="B144" s="72"/>
      <c r="C144" s="72"/>
      <c r="D144" s="114" t="s">
        <v>335</v>
      </c>
      <c r="E144" s="72">
        <v>129</v>
      </c>
      <c r="F144" s="83">
        <f t="shared" ref="F144" si="95">F145</f>
        <v>0</v>
      </c>
      <c r="G144" s="83">
        <f t="shared" ref="G144" si="96">G145</f>
        <v>0</v>
      </c>
      <c r="H144" s="83">
        <f t="shared" ref="H144" si="97">H145</f>
        <v>0</v>
      </c>
      <c r="I144" s="83">
        <v>0</v>
      </c>
      <c r="J144" s="83">
        <f t="shared" ref="J144" si="98">J145</f>
        <v>0</v>
      </c>
      <c r="K144" s="83">
        <f t="shared" ref="K144" si="99">K145</f>
        <v>0</v>
      </c>
      <c r="L144" s="83">
        <f t="shared" ref="L144" si="100">L145</f>
        <v>0</v>
      </c>
      <c r="M144" s="83">
        <f t="shared" ref="M144" si="101">M145</f>
        <v>0</v>
      </c>
      <c r="N144" s="87"/>
      <c r="O144" s="76"/>
      <c r="P144" s="77"/>
    </row>
    <row r="145" spans="1:28" s="36" customFormat="1" ht="58.5" customHeight="1" x14ac:dyDescent="0.35">
      <c r="A145" s="72"/>
      <c r="B145" s="11">
        <v>2</v>
      </c>
      <c r="C145" s="11"/>
      <c r="D145" s="115" t="s">
        <v>336</v>
      </c>
      <c r="E145" s="72">
        <v>130</v>
      </c>
      <c r="F145" s="79">
        <f>F146+F149+F152</f>
        <v>0</v>
      </c>
      <c r="G145" s="79">
        <f t="shared" ref="G145:M145" si="102">G146+G149+G152</f>
        <v>0</v>
      </c>
      <c r="H145" s="79">
        <f t="shared" si="102"/>
        <v>0</v>
      </c>
      <c r="I145" s="79">
        <v>0</v>
      </c>
      <c r="J145" s="79">
        <f t="shared" si="102"/>
        <v>0</v>
      </c>
      <c r="K145" s="79">
        <f t="shared" si="102"/>
        <v>0</v>
      </c>
      <c r="L145" s="79">
        <f t="shared" si="102"/>
        <v>0</v>
      </c>
      <c r="M145" s="79">
        <f t="shared" si="102"/>
        <v>0</v>
      </c>
      <c r="N145" s="84"/>
      <c r="O145" s="98"/>
      <c r="P145" s="77">
        <v>0</v>
      </c>
    </row>
    <row r="146" spans="1:28" s="41" customFormat="1" x14ac:dyDescent="0.3">
      <c r="A146" s="96"/>
      <c r="B146" s="96"/>
      <c r="C146" s="96" t="s">
        <v>33</v>
      </c>
      <c r="D146" s="110" t="s">
        <v>337</v>
      </c>
      <c r="E146" s="72">
        <v>131</v>
      </c>
      <c r="F146" s="81">
        <f t="shared" ref="F146:M146" si="103">F147+F148</f>
        <v>0</v>
      </c>
      <c r="G146" s="81">
        <f t="shared" si="103"/>
        <v>0</v>
      </c>
      <c r="H146" s="81">
        <f t="shared" si="103"/>
        <v>0</v>
      </c>
      <c r="I146" s="81">
        <v>0</v>
      </c>
      <c r="J146" s="81">
        <f t="shared" si="103"/>
        <v>0</v>
      </c>
      <c r="K146" s="81">
        <f t="shared" si="103"/>
        <v>0</v>
      </c>
      <c r="L146" s="81">
        <f t="shared" si="103"/>
        <v>0</v>
      </c>
      <c r="M146" s="81">
        <f t="shared" si="103"/>
        <v>0</v>
      </c>
      <c r="N146" s="87"/>
      <c r="O146" s="76"/>
      <c r="P146" s="77">
        <v>0</v>
      </c>
    </row>
    <row r="147" spans="1:28" s="36" customFormat="1" x14ac:dyDescent="0.3">
      <c r="A147" s="72"/>
      <c r="B147" s="72"/>
      <c r="C147" s="72"/>
      <c r="D147" s="114" t="s">
        <v>130</v>
      </c>
      <c r="E147" s="72">
        <v>132</v>
      </c>
      <c r="F147" s="88">
        <v>0</v>
      </c>
      <c r="G147" s="88">
        <v>0</v>
      </c>
      <c r="H147" s="88">
        <v>0</v>
      </c>
      <c r="I147" s="88">
        <v>0</v>
      </c>
      <c r="J147" s="83">
        <f>M147/4</f>
        <v>0</v>
      </c>
      <c r="K147" s="83">
        <f>J147*2</f>
        <v>0</v>
      </c>
      <c r="L147" s="83">
        <f>K147+J147</f>
        <v>0</v>
      </c>
      <c r="M147" s="88">
        <v>0</v>
      </c>
      <c r="N147" s="87"/>
      <c r="O147" s="76"/>
      <c r="P147" s="77">
        <v>0</v>
      </c>
    </row>
    <row r="148" spans="1:28" s="36" customFormat="1" ht="37.5" x14ac:dyDescent="0.3">
      <c r="A148" s="72"/>
      <c r="B148" s="72"/>
      <c r="C148" s="72"/>
      <c r="D148" s="114" t="s">
        <v>131</v>
      </c>
      <c r="E148" s="72">
        <v>133</v>
      </c>
      <c r="F148" s="88">
        <v>0</v>
      </c>
      <c r="G148" s="88">
        <v>0</v>
      </c>
      <c r="H148" s="88">
        <v>0</v>
      </c>
      <c r="I148" s="88">
        <v>0</v>
      </c>
      <c r="J148" s="83">
        <f>M148/4</f>
        <v>0</v>
      </c>
      <c r="K148" s="83">
        <f>J148*2</f>
        <v>0</v>
      </c>
      <c r="L148" s="83">
        <f>K148+J148</f>
        <v>0</v>
      </c>
      <c r="M148" s="88">
        <v>0</v>
      </c>
      <c r="N148" s="87"/>
      <c r="O148" s="76"/>
      <c r="P148" s="77">
        <v>0</v>
      </c>
    </row>
    <row r="149" spans="1:28" s="41" customFormat="1" ht="37.5" x14ac:dyDescent="0.3">
      <c r="A149" s="96"/>
      <c r="B149" s="96"/>
      <c r="C149" s="96" t="s">
        <v>35</v>
      </c>
      <c r="D149" s="110" t="s">
        <v>338</v>
      </c>
      <c r="E149" s="72">
        <v>134</v>
      </c>
      <c r="F149" s="81">
        <f>F150+F151</f>
        <v>0</v>
      </c>
      <c r="G149" s="81">
        <f t="shared" ref="G149:M149" si="104">G150+G151</f>
        <v>0</v>
      </c>
      <c r="H149" s="81">
        <f t="shared" si="104"/>
        <v>0</v>
      </c>
      <c r="I149" s="81">
        <v>0</v>
      </c>
      <c r="J149" s="81">
        <f t="shared" si="104"/>
        <v>0</v>
      </c>
      <c r="K149" s="81">
        <f t="shared" si="104"/>
        <v>0</v>
      </c>
      <c r="L149" s="81">
        <f t="shared" si="104"/>
        <v>0</v>
      </c>
      <c r="M149" s="81">
        <f t="shared" si="104"/>
        <v>0</v>
      </c>
      <c r="N149" s="87"/>
      <c r="O149" s="76"/>
      <c r="P149" s="77">
        <v>0</v>
      </c>
    </row>
    <row r="150" spans="1:28" s="36" customFormat="1" x14ac:dyDescent="0.3">
      <c r="A150" s="72"/>
      <c r="B150" s="72"/>
      <c r="C150" s="72"/>
      <c r="D150" s="114" t="s">
        <v>132</v>
      </c>
      <c r="E150" s="72">
        <v>135</v>
      </c>
      <c r="F150" s="88">
        <v>0</v>
      </c>
      <c r="G150" s="88">
        <v>0</v>
      </c>
      <c r="H150" s="88">
        <v>0</v>
      </c>
      <c r="I150" s="88">
        <v>0</v>
      </c>
      <c r="J150" s="83">
        <f>M150/4</f>
        <v>0</v>
      </c>
      <c r="K150" s="83">
        <f>J150*2</f>
        <v>0</v>
      </c>
      <c r="L150" s="83">
        <f>K150+J150</f>
        <v>0</v>
      </c>
      <c r="M150" s="88">
        <v>0</v>
      </c>
      <c r="N150" s="87"/>
      <c r="O150" s="76"/>
      <c r="P150" s="77">
        <v>0</v>
      </c>
    </row>
    <row r="151" spans="1:28" s="36" customFormat="1" ht="37.5" x14ac:dyDescent="0.3">
      <c r="A151" s="72"/>
      <c r="B151" s="72"/>
      <c r="C151" s="72"/>
      <c r="D151" s="114" t="s">
        <v>133</v>
      </c>
      <c r="E151" s="72">
        <v>136</v>
      </c>
      <c r="F151" s="88">
        <v>0</v>
      </c>
      <c r="G151" s="88">
        <v>0</v>
      </c>
      <c r="H151" s="88">
        <v>0</v>
      </c>
      <c r="I151" s="88">
        <v>0</v>
      </c>
      <c r="J151" s="83">
        <f>M151/4</f>
        <v>0</v>
      </c>
      <c r="K151" s="83">
        <f>J151*2</f>
        <v>0</v>
      </c>
      <c r="L151" s="83">
        <f>K151+J151</f>
        <v>0</v>
      </c>
      <c r="M151" s="88">
        <v>0</v>
      </c>
      <c r="N151" s="87"/>
      <c r="O151" s="76"/>
      <c r="P151" s="77">
        <v>0</v>
      </c>
    </row>
    <row r="152" spans="1:28" s="41" customFormat="1" x14ac:dyDescent="0.3">
      <c r="A152" s="96"/>
      <c r="B152" s="96"/>
      <c r="C152" s="96" t="s">
        <v>37</v>
      </c>
      <c r="D152" s="110" t="s">
        <v>134</v>
      </c>
      <c r="E152" s="72">
        <v>137</v>
      </c>
      <c r="F152" s="88">
        <v>0</v>
      </c>
      <c r="G152" s="88">
        <v>0</v>
      </c>
      <c r="H152" s="88">
        <v>0</v>
      </c>
      <c r="I152" s="88">
        <v>0</v>
      </c>
      <c r="J152" s="83">
        <f>M152/4</f>
        <v>0</v>
      </c>
      <c r="K152" s="83">
        <f>J152*2</f>
        <v>0</v>
      </c>
      <c r="L152" s="83">
        <f>K152+J152</f>
        <v>0</v>
      </c>
      <c r="M152" s="88">
        <v>0</v>
      </c>
      <c r="N152" s="87"/>
      <c r="O152" s="76"/>
      <c r="P152" s="77">
        <v>0</v>
      </c>
    </row>
    <row r="153" spans="1:28" s="36" customFormat="1" ht="37.5" x14ac:dyDescent="0.3">
      <c r="A153" s="10" t="s">
        <v>25</v>
      </c>
      <c r="B153" s="10"/>
      <c r="C153" s="10"/>
      <c r="D153" s="117" t="s">
        <v>339</v>
      </c>
      <c r="E153" s="72">
        <v>138</v>
      </c>
      <c r="F153" s="74">
        <f>F16-F43</f>
        <v>0</v>
      </c>
      <c r="G153" s="74">
        <f t="shared" ref="G153:M153" si="105">G16-G43</f>
        <v>0</v>
      </c>
      <c r="H153" s="74">
        <f t="shared" si="105"/>
        <v>0</v>
      </c>
      <c r="I153" s="74">
        <v>0</v>
      </c>
      <c r="J153" s="74">
        <f t="shared" si="105"/>
        <v>0</v>
      </c>
      <c r="K153" s="74">
        <f t="shared" si="105"/>
        <v>-674.62999999999988</v>
      </c>
      <c r="L153" s="74">
        <f t="shared" si="105"/>
        <v>-129.25999999999976</v>
      </c>
      <c r="M153" s="74">
        <f t="shared" si="105"/>
        <v>300.6099999999999</v>
      </c>
      <c r="N153" s="87"/>
      <c r="O153" s="76"/>
      <c r="P153" s="77">
        <v>-190.52999999999997</v>
      </c>
      <c r="Q153" s="118"/>
      <c r="R153" s="118"/>
      <c r="S153" s="118"/>
      <c r="T153" s="59"/>
      <c r="W153" s="118"/>
      <c r="X153" s="2"/>
      <c r="Y153" s="118"/>
      <c r="Z153" s="118"/>
      <c r="AA153" s="118"/>
      <c r="AB153" s="59"/>
    </row>
    <row r="154" spans="1:28" s="36" customFormat="1" x14ac:dyDescent="0.3">
      <c r="A154" s="10"/>
      <c r="B154" s="10"/>
      <c r="C154" s="10"/>
      <c r="D154" s="114" t="s">
        <v>340</v>
      </c>
      <c r="E154" s="72">
        <v>139</v>
      </c>
      <c r="F154" s="88">
        <v>0</v>
      </c>
      <c r="G154" s="88">
        <v>0</v>
      </c>
      <c r="H154" s="88">
        <v>0</v>
      </c>
      <c r="I154" s="88">
        <v>0</v>
      </c>
      <c r="J154" s="83">
        <f>M154/4</f>
        <v>0</v>
      </c>
      <c r="K154" s="83">
        <f>J154*2</f>
        <v>0</v>
      </c>
      <c r="L154" s="83">
        <f>K154+J154</f>
        <v>0</v>
      </c>
      <c r="M154" s="88">
        <v>0</v>
      </c>
      <c r="N154" s="87"/>
      <c r="O154" s="76"/>
      <c r="P154" s="77"/>
      <c r="Q154" s="118"/>
      <c r="R154" s="118"/>
      <c r="S154" s="118"/>
      <c r="T154" s="59"/>
      <c r="W154" s="118"/>
      <c r="X154" s="2"/>
      <c r="Y154" s="118"/>
      <c r="Z154" s="118"/>
      <c r="AA154" s="118"/>
      <c r="AB154" s="59"/>
    </row>
    <row r="155" spans="1:28" s="36" customFormat="1" x14ac:dyDescent="0.3">
      <c r="A155" s="72"/>
      <c r="B155" s="72"/>
      <c r="C155" s="72"/>
      <c r="D155" s="114" t="s">
        <v>135</v>
      </c>
      <c r="E155" s="72">
        <v>140</v>
      </c>
      <c r="F155" s="83">
        <f>F130</f>
        <v>0</v>
      </c>
      <c r="G155" s="88">
        <v>0</v>
      </c>
      <c r="H155" s="83">
        <f>H130</f>
        <v>0</v>
      </c>
      <c r="I155" s="83">
        <v>0</v>
      </c>
      <c r="J155" s="83">
        <v>0</v>
      </c>
      <c r="K155" s="83">
        <v>0</v>
      </c>
      <c r="L155" s="83">
        <v>0</v>
      </c>
      <c r="M155" s="88">
        <v>0</v>
      </c>
      <c r="N155" s="87"/>
      <c r="O155" s="76"/>
      <c r="P155" s="77">
        <v>0</v>
      </c>
      <c r="Q155" s="118"/>
      <c r="R155" s="118"/>
      <c r="S155" s="118"/>
      <c r="T155" s="59"/>
      <c r="W155" s="118"/>
      <c r="X155" s="2"/>
      <c r="Y155" s="118"/>
      <c r="Z155" s="118"/>
      <c r="AA155" s="118"/>
      <c r="AB155" s="59"/>
    </row>
    <row r="156" spans="1:28" s="36" customFormat="1" x14ac:dyDescent="0.3">
      <c r="A156" s="10" t="s">
        <v>26</v>
      </c>
      <c r="B156" s="72"/>
      <c r="C156" s="72"/>
      <c r="D156" s="117" t="s">
        <v>341</v>
      </c>
      <c r="E156" s="72">
        <v>141</v>
      </c>
      <c r="F156" s="88">
        <v>0</v>
      </c>
      <c r="G156" s="119">
        <f t="shared" ref="G156" si="106">G153*0.16</f>
        <v>0</v>
      </c>
      <c r="H156" s="88">
        <v>0</v>
      </c>
      <c r="I156" s="88">
        <v>0</v>
      </c>
      <c r="J156" s="119">
        <f t="shared" ref="J156:M156" si="107">J153*0.16</f>
        <v>0</v>
      </c>
      <c r="K156" s="119">
        <v>0</v>
      </c>
      <c r="L156" s="119">
        <v>0</v>
      </c>
      <c r="M156" s="119">
        <f t="shared" si="107"/>
        <v>48.097599999999986</v>
      </c>
      <c r="N156" s="87"/>
      <c r="O156" s="76"/>
      <c r="P156" s="77">
        <v>0</v>
      </c>
      <c r="Q156" s="120"/>
      <c r="R156" s="118"/>
      <c r="S156" s="118"/>
      <c r="T156" s="59"/>
      <c r="W156" s="120"/>
      <c r="X156" s="120"/>
      <c r="Y156" s="120"/>
      <c r="Z156" s="118"/>
      <c r="AA156" s="118"/>
      <c r="AB156" s="59"/>
    </row>
    <row r="157" spans="1:28" s="36" customFormat="1" x14ac:dyDescent="0.3">
      <c r="A157" s="10" t="s">
        <v>27</v>
      </c>
      <c r="B157" s="10"/>
      <c r="C157" s="10"/>
      <c r="D157" s="121" t="s">
        <v>56</v>
      </c>
      <c r="E157" s="72"/>
      <c r="F157" s="88"/>
      <c r="G157" s="88"/>
      <c r="H157" s="88"/>
      <c r="I157" s="88"/>
      <c r="J157" s="83"/>
      <c r="K157" s="83"/>
      <c r="L157" s="83"/>
      <c r="M157" s="83"/>
      <c r="N157" s="87"/>
      <c r="O157" s="76"/>
      <c r="P157" s="77"/>
      <c r="Q157" s="118"/>
      <c r="R157" s="118"/>
      <c r="S157" s="118"/>
      <c r="T157" s="59"/>
      <c r="W157" s="118"/>
      <c r="X157" s="118"/>
      <c r="Y157" s="118"/>
      <c r="Z157" s="118"/>
      <c r="AA157" s="118"/>
      <c r="AB157" s="59"/>
    </row>
    <row r="158" spans="1:28" s="36" customFormat="1" ht="37.5" x14ac:dyDescent="0.3">
      <c r="A158" s="10"/>
      <c r="B158" s="10">
        <v>1</v>
      </c>
      <c r="C158" s="10"/>
      <c r="D158" s="122" t="s">
        <v>342</v>
      </c>
      <c r="E158" s="72">
        <v>142</v>
      </c>
      <c r="F158" s="88">
        <f>F17</f>
        <v>0</v>
      </c>
      <c r="G158" s="88">
        <f t="shared" ref="G158:M160" si="108">G17</f>
        <v>0</v>
      </c>
      <c r="H158" s="88">
        <f t="shared" si="108"/>
        <v>0</v>
      </c>
      <c r="I158" s="88">
        <v>0</v>
      </c>
      <c r="J158" s="88">
        <f t="shared" si="108"/>
        <v>0</v>
      </c>
      <c r="K158" s="88">
        <f t="shared" si="108"/>
        <v>0</v>
      </c>
      <c r="L158" s="88">
        <f t="shared" si="108"/>
        <v>1212.5</v>
      </c>
      <c r="M158" s="88">
        <f t="shared" si="108"/>
        <v>2325</v>
      </c>
      <c r="N158" s="87"/>
      <c r="O158" s="76"/>
      <c r="P158" s="77"/>
      <c r="Q158" s="118"/>
      <c r="R158" s="118"/>
      <c r="S158" s="118"/>
      <c r="T158" s="59"/>
      <c r="W158" s="118"/>
      <c r="X158" s="118"/>
      <c r="Y158" s="118"/>
      <c r="Z158" s="118"/>
      <c r="AA158" s="118"/>
      <c r="AB158" s="59"/>
    </row>
    <row r="159" spans="1:28" s="36" customFormat="1" x14ac:dyDescent="0.3">
      <c r="A159" s="10"/>
      <c r="B159" s="10"/>
      <c r="C159" s="10"/>
      <c r="D159" s="122" t="s">
        <v>343</v>
      </c>
      <c r="E159" s="72">
        <v>143</v>
      </c>
      <c r="F159" s="88">
        <f>F18</f>
        <v>0</v>
      </c>
      <c r="G159" s="88">
        <f t="shared" si="108"/>
        <v>0</v>
      </c>
      <c r="H159" s="88">
        <f t="shared" si="108"/>
        <v>0</v>
      </c>
      <c r="I159" s="88">
        <v>0</v>
      </c>
      <c r="J159" s="88">
        <f t="shared" si="108"/>
        <v>0</v>
      </c>
      <c r="K159" s="88">
        <f t="shared" si="108"/>
        <v>0</v>
      </c>
      <c r="L159" s="83">
        <v>0</v>
      </c>
      <c r="M159" s="83">
        <v>0</v>
      </c>
      <c r="N159" s="87"/>
      <c r="O159" s="76"/>
      <c r="P159" s="77"/>
      <c r="Q159" s="118"/>
      <c r="R159" s="118"/>
      <c r="S159" s="118"/>
      <c r="T159" s="59"/>
      <c r="W159" s="118"/>
      <c r="X159" s="118"/>
      <c r="Y159" s="118"/>
      <c r="Z159" s="118"/>
      <c r="AA159" s="118"/>
      <c r="AB159" s="59"/>
    </row>
    <row r="160" spans="1:28" s="36" customFormat="1" ht="75" x14ac:dyDescent="0.3">
      <c r="A160" s="10"/>
      <c r="B160" s="10"/>
      <c r="C160" s="10"/>
      <c r="D160" s="122" t="s">
        <v>344</v>
      </c>
      <c r="E160" s="72">
        <v>144</v>
      </c>
      <c r="F160" s="88">
        <f>F19</f>
        <v>0</v>
      </c>
      <c r="G160" s="88">
        <f t="shared" si="108"/>
        <v>0</v>
      </c>
      <c r="H160" s="88">
        <f t="shared" si="108"/>
        <v>0</v>
      </c>
      <c r="I160" s="88">
        <v>0</v>
      </c>
      <c r="J160" s="88">
        <f t="shared" si="108"/>
        <v>0</v>
      </c>
      <c r="K160" s="88">
        <f t="shared" si="108"/>
        <v>0</v>
      </c>
      <c r="L160" s="83">
        <v>0</v>
      </c>
      <c r="M160" s="83">
        <v>0</v>
      </c>
      <c r="N160" s="87"/>
      <c r="O160" s="76"/>
      <c r="P160" s="77"/>
      <c r="Q160" s="118"/>
      <c r="R160" s="118"/>
      <c r="S160" s="118"/>
      <c r="T160" s="59"/>
      <c r="W160" s="118"/>
      <c r="X160" s="118"/>
      <c r="Y160" s="118"/>
      <c r="Z160" s="118"/>
      <c r="AA160" s="118"/>
      <c r="AB160" s="59"/>
    </row>
    <row r="161" spans="1:28" s="36" customFormat="1" ht="37.5" x14ac:dyDescent="0.3">
      <c r="A161" s="10"/>
      <c r="B161" s="10">
        <v>2</v>
      </c>
      <c r="C161" s="10"/>
      <c r="D161" s="122" t="s">
        <v>345</v>
      </c>
      <c r="E161" s="72">
        <v>145</v>
      </c>
      <c r="F161" s="88">
        <f>F44</f>
        <v>0</v>
      </c>
      <c r="G161" s="88">
        <f t="shared" ref="G161:M162" si="109">G44</f>
        <v>0</v>
      </c>
      <c r="H161" s="88">
        <f t="shared" si="109"/>
        <v>0</v>
      </c>
      <c r="I161" s="88">
        <v>0</v>
      </c>
      <c r="J161" s="88">
        <f t="shared" si="109"/>
        <v>0</v>
      </c>
      <c r="K161" s="88">
        <f t="shared" si="109"/>
        <v>674.62999999999988</v>
      </c>
      <c r="L161" s="88">
        <f t="shared" si="109"/>
        <v>1341.7599999999998</v>
      </c>
      <c r="M161" s="88">
        <f t="shared" si="109"/>
        <v>2024.39</v>
      </c>
      <c r="N161" s="87"/>
      <c r="O161" s="76"/>
      <c r="P161" s="77"/>
      <c r="Q161" s="118"/>
      <c r="R161" s="118"/>
      <c r="S161" s="118"/>
      <c r="T161" s="59"/>
      <c r="W161" s="118"/>
      <c r="X161" s="118"/>
      <c r="Y161" s="118"/>
      <c r="Z161" s="118"/>
      <c r="AA161" s="118"/>
      <c r="AB161" s="59"/>
    </row>
    <row r="162" spans="1:28" s="36" customFormat="1" ht="75" x14ac:dyDescent="0.3">
      <c r="A162" s="10"/>
      <c r="B162" s="10"/>
      <c r="C162" s="72" t="s">
        <v>33</v>
      </c>
      <c r="D162" s="122" t="s">
        <v>346</v>
      </c>
      <c r="E162" s="72">
        <v>146</v>
      </c>
      <c r="F162" s="88">
        <v>0</v>
      </c>
      <c r="G162" s="88">
        <f t="shared" si="109"/>
        <v>0</v>
      </c>
      <c r="H162" s="88">
        <f t="shared" si="109"/>
        <v>0</v>
      </c>
      <c r="I162" s="88">
        <v>0</v>
      </c>
      <c r="J162" s="88">
        <v>0</v>
      </c>
      <c r="K162" s="88">
        <v>0</v>
      </c>
      <c r="L162" s="83">
        <v>0</v>
      </c>
      <c r="M162" s="83">
        <v>0</v>
      </c>
      <c r="N162" s="87"/>
      <c r="O162" s="76"/>
      <c r="P162" s="77"/>
      <c r="Q162" s="118"/>
      <c r="R162" s="118"/>
      <c r="S162" s="118"/>
      <c r="T162" s="59"/>
      <c r="W162" s="118"/>
      <c r="X162" s="118"/>
      <c r="Y162" s="118"/>
      <c r="Z162" s="118"/>
      <c r="AA162" s="118"/>
      <c r="AB162" s="59"/>
    </row>
    <row r="163" spans="1:28" s="36" customFormat="1" x14ac:dyDescent="0.3">
      <c r="A163" s="10"/>
      <c r="B163" s="10">
        <v>3</v>
      </c>
      <c r="C163" s="10"/>
      <c r="D163" s="122" t="s">
        <v>347</v>
      </c>
      <c r="E163" s="72">
        <v>147</v>
      </c>
      <c r="F163" s="83">
        <f>F101</f>
        <v>0</v>
      </c>
      <c r="G163" s="83">
        <f>G101</f>
        <v>0</v>
      </c>
      <c r="H163" s="83">
        <f>H101</f>
        <v>0</v>
      </c>
      <c r="I163" s="83">
        <v>0</v>
      </c>
      <c r="J163" s="83">
        <f>J101</f>
        <v>0</v>
      </c>
      <c r="K163" s="83">
        <f>K101</f>
        <v>485.33333333333331</v>
      </c>
      <c r="L163" s="83">
        <f>L101</f>
        <v>970.66666666666663</v>
      </c>
      <c r="M163" s="83">
        <f>M101</f>
        <v>1456</v>
      </c>
      <c r="N163" s="87"/>
      <c r="O163" s="76"/>
      <c r="P163" s="77">
        <v>1112</v>
      </c>
      <c r="Q163" s="118"/>
      <c r="R163" s="118"/>
      <c r="S163" s="118"/>
      <c r="T163" s="59"/>
      <c r="W163" s="118"/>
      <c r="X163" s="118"/>
      <c r="Y163" s="118"/>
      <c r="Z163" s="118"/>
      <c r="AA163" s="118"/>
      <c r="AB163" s="59"/>
    </row>
    <row r="164" spans="1:28" s="36" customFormat="1" ht="37.5" x14ac:dyDescent="0.3">
      <c r="A164" s="10"/>
      <c r="B164" s="72"/>
      <c r="C164" s="72" t="s">
        <v>33</v>
      </c>
      <c r="D164" s="122" t="s">
        <v>348</v>
      </c>
      <c r="E164" s="72" t="s">
        <v>349</v>
      </c>
      <c r="F164" s="83">
        <f>F102</f>
        <v>0</v>
      </c>
      <c r="G164" s="83">
        <f t="shared" ref="G164:M164" si="110">G102</f>
        <v>0</v>
      </c>
      <c r="H164" s="83">
        <f t="shared" si="110"/>
        <v>0</v>
      </c>
      <c r="I164" s="83">
        <v>0</v>
      </c>
      <c r="J164" s="83">
        <f t="shared" si="110"/>
        <v>0</v>
      </c>
      <c r="K164" s="83">
        <f t="shared" si="110"/>
        <v>485.33333333333331</v>
      </c>
      <c r="L164" s="83">
        <f t="shared" si="110"/>
        <v>970.66666666666663</v>
      </c>
      <c r="M164" s="83">
        <f t="shared" si="110"/>
        <v>1456</v>
      </c>
      <c r="N164" s="87"/>
      <c r="O164" s="76"/>
      <c r="P164" s="77">
        <v>1112</v>
      </c>
      <c r="Q164" s="118"/>
      <c r="R164" s="118"/>
      <c r="S164" s="118"/>
      <c r="T164" s="59"/>
      <c r="W164" s="118"/>
      <c r="X164" s="118"/>
      <c r="Y164" s="118"/>
      <c r="Z164" s="118"/>
      <c r="AA164" s="118"/>
      <c r="AB164" s="59"/>
    </row>
    <row r="165" spans="1:28" s="36" customFormat="1" x14ac:dyDescent="0.3">
      <c r="A165" s="72"/>
      <c r="B165" s="72">
        <v>4</v>
      </c>
      <c r="C165" s="72"/>
      <c r="D165" s="122" t="s">
        <v>57</v>
      </c>
      <c r="E165" s="72">
        <v>148</v>
      </c>
      <c r="F165" s="83">
        <v>0</v>
      </c>
      <c r="G165" s="88">
        <v>0</v>
      </c>
      <c r="H165" s="83">
        <v>0</v>
      </c>
      <c r="I165" s="83">
        <v>0</v>
      </c>
      <c r="J165" s="123">
        <v>0</v>
      </c>
      <c r="K165" s="123">
        <v>27</v>
      </c>
      <c r="L165" s="123">
        <v>27</v>
      </c>
      <c r="M165" s="88">
        <v>27</v>
      </c>
      <c r="N165" s="87"/>
      <c r="O165" s="76"/>
      <c r="P165" s="77">
        <v>32</v>
      </c>
      <c r="Q165" s="118"/>
      <c r="R165" s="118"/>
      <c r="S165" s="118"/>
      <c r="T165" s="59"/>
      <c r="W165" s="118"/>
      <c r="X165" s="118"/>
      <c r="Y165" s="118"/>
      <c r="Z165" s="118"/>
      <c r="AA165" s="118"/>
      <c r="AB165" s="59"/>
    </row>
    <row r="166" spans="1:28" s="36" customFormat="1" x14ac:dyDescent="0.3">
      <c r="A166" s="72"/>
      <c r="B166" s="72">
        <v>5</v>
      </c>
      <c r="C166" s="72"/>
      <c r="D166" s="122" t="s">
        <v>136</v>
      </c>
      <c r="E166" s="72">
        <v>149</v>
      </c>
      <c r="F166" s="83">
        <v>0</v>
      </c>
      <c r="G166" s="88">
        <v>0</v>
      </c>
      <c r="H166" s="83">
        <v>0</v>
      </c>
      <c r="I166" s="83">
        <v>0</v>
      </c>
      <c r="J166" s="25">
        <v>0</v>
      </c>
      <c r="K166" s="123">
        <v>27</v>
      </c>
      <c r="L166" s="123">
        <v>27</v>
      </c>
      <c r="M166" s="88">
        <v>27</v>
      </c>
      <c r="N166" s="87"/>
      <c r="O166" s="76"/>
      <c r="P166" s="77">
        <v>32</v>
      </c>
      <c r="Q166" s="118"/>
      <c r="R166" s="118"/>
      <c r="S166" s="118"/>
      <c r="T166" s="59"/>
      <c r="W166" s="118"/>
      <c r="X166" s="118"/>
      <c r="Y166" s="118"/>
      <c r="Z166" s="118"/>
      <c r="AA166" s="118"/>
      <c r="AB166" s="59"/>
    </row>
    <row r="167" spans="1:28" s="36" customFormat="1" ht="75" x14ac:dyDescent="0.3">
      <c r="A167" s="72"/>
      <c r="B167" s="72">
        <v>6</v>
      </c>
      <c r="C167" s="72" t="s">
        <v>33</v>
      </c>
      <c r="D167" s="122" t="s">
        <v>350</v>
      </c>
      <c r="E167" s="72">
        <v>150</v>
      </c>
      <c r="F167" s="88"/>
      <c r="G167" s="88"/>
      <c r="H167" s="88"/>
      <c r="I167" s="88"/>
      <c r="J167" s="88"/>
      <c r="K167" s="88">
        <f>K163/K166/12*1000</f>
        <v>1497.9423868312756</v>
      </c>
      <c r="L167" s="88">
        <f>L163/L166/12*1000</f>
        <v>2995.8847736625512</v>
      </c>
      <c r="M167" s="88">
        <f>M163/M166/12*1000</f>
        <v>4493.8271604938263</v>
      </c>
      <c r="N167" s="87"/>
      <c r="O167" s="76"/>
      <c r="P167" s="77">
        <v>2895.8333333333335</v>
      </c>
      <c r="Q167" s="118"/>
      <c r="R167" s="118"/>
      <c r="S167" s="118"/>
      <c r="T167" s="59"/>
      <c r="W167" s="118"/>
      <c r="X167" s="118"/>
      <c r="Y167" s="118"/>
      <c r="Z167" s="118"/>
      <c r="AA167" s="118"/>
      <c r="AB167" s="59"/>
    </row>
    <row r="168" spans="1:28" s="36" customFormat="1" ht="73.5" customHeight="1" x14ac:dyDescent="0.3">
      <c r="A168" s="72"/>
      <c r="B168" s="72"/>
      <c r="C168" s="72" t="s">
        <v>35</v>
      </c>
      <c r="D168" s="122" t="s">
        <v>351</v>
      </c>
      <c r="E168" s="72">
        <v>151</v>
      </c>
      <c r="F168" s="83"/>
      <c r="G168" s="83"/>
      <c r="H168" s="83"/>
      <c r="I168" s="83"/>
      <c r="J168" s="124" t="s">
        <v>137</v>
      </c>
      <c r="K168" s="124" t="s">
        <v>137</v>
      </c>
      <c r="L168" s="124" t="s">
        <v>137</v>
      </c>
      <c r="M168" s="83">
        <f>((M163-M107)/M166)/12</f>
        <v>4.4938271604938267</v>
      </c>
      <c r="N168" s="87"/>
      <c r="O168" s="76"/>
      <c r="P168" s="77" t="s">
        <v>137</v>
      </c>
      <c r="Q168" s="2"/>
      <c r="R168" s="2"/>
      <c r="S168" s="2"/>
      <c r="T168" s="59"/>
      <c r="W168" s="118"/>
      <c r="X168" s="118"/>
      <c r="Y168" s="2"/>
      <c r="Z168" s="2"/>
      <c r="AA168" s="2"/>
      <c r="AB168" s="59"/>
    </row>
    <row r="169" spans="1:28" s="36" customFormat="1" ht="73.5" customHeight="1" x14ac:dyDescent="0.3">
      <c r="A169" s="72"/>
      <c r="B169" s="72"/>
      <c r="C169" s="72" t="s">
        <v>37</v>
      </c>
      <c r="D169" s="122" t="s">
        <v>352</v>
      </c>
      <c r="E169" s="72">
        <v>152</v>
      </c>
      <c r="F169" s="83"/>
      <c r="G169" s="83"/>
      <c r="H169" s="83"/>
      <c r="I169" s="83"/>
      <c r="J169" s="124" t="s">
        <v>137</v>
      </c>
      <c r="K169" s="124" t="s">
        <v>137</v>
      </c>
      <c r="L169" s="124" t="s">
        <v>137</v>
      </c>
      <c r="M169" s="83"/>
      <c r="N169" s="87"/>
      <c r="O169" s="76"/>
      <c r="P169" s="77"/>
      <c r="Q169" s="2"/>
      <c r="R169" s="2"/>
      <c r="S169" s="2"/>
      <c r="T169" s="59"/>
      <c r="W169" s="118"/>
      <c r="X169" s="118"/>
      <c r="Y169" s="2"/>
      <c r="Z169" s="2"/>
      <c r="AA169" s="2"/>
      <c r="AB169" s="59"/>
    </row>
    <row r="170" spans="1:28" s="36" customFormat="1" ht="56.25" x14ac:dyDescent="0.3">
      <c r="A170" s="72"/>
      <c r="B170" s="72">
        <v>7</v>
      </c>
      <c r="C170" s="72" t="s">
        <v>33</v>
      </c>
      <c r="D170" s="122" t="s">
        <v>353</v>
      </c>
      <c r="E170" s="72">
        <v>153</v>
      </c>
      <c r="F170" s="83"/>
      <c r="G170" s="88"/>
      <c r="H170" s="83"/>
      <c r="I170" s="83"/>
      <c r="J170" s="124" t="s">
        <v>137</v>
      </c>
      <c r="K170" s="124" t="s">
        <v>137</v>
      </c>
      <c r="L170" s="124" t="s">
        <v>137</v>
      </c>
      <c r="M170" s="88">
        <f>M17/M166</f>
        <v>86.111111111111114</v>
      </c>
      <c r="N170" s="87"/>
      <c r="O170" s="76"/>
      <c r="P170" s="77" t="s">
        <v>137</v>
      </c>
      <c r="Q170" s="2"/>
      <c r="R170" s="2"/>
      <c r="S170" s="2"/>
      <c r="T170" s="59"/>
      <c r="W170" s="2"/>
      <c r="X170" s="2"/>
      <c r="Y170" s="2"/>
      <c r="Z170" s="2"/>
      <c r="AA170" s="2"/>
      <c r="AB170" s="59"/>
    </row>
    <row r="171" spans="1:28" s="36" customFormat="1" ht="56.25" x14ac:dyDescent="0.3">
      <c r="A171" s="72"/>
      <c r="B171" s="72"/>
      <c r="C171" s="72"/>
      <c r="D171" s="122" t="s">
        <v>354</v>
      </c>
      <c r="E171" s="72">
        <v>154</v>
      </c>
      <c r="F171" s="83"/>
      <c r="G171" s="88"/>
      <c r="H171" s="83"/>
      <c r="I171" s="83"/>
      <c r="J171" s="124"/>
      <c r="K171" s="124"/>
      <c r="L171" s="124"/>
      <c r="M171" s="88"/>
      <c r="N171" s="87"/>
      <c r="O171" s="76"/>
      <c r="P171" s="77"/>
      <c r="Q171" s="2"/>
      <c r="R171" s="2"/>
      <c r="S171" s="2"/>
      <c r="T171" s="59"/>
      <c r="W171" s="2"/>
      <c r="X171" s="2"/>
      <c r="Y171" s="2"/>
      <c r="Z171" s="2"/>
      <c r="AA171" s="2"/>
      <c r="AB171" s="59"/>
    </row>
    <row r="172" spans="1:28" s="36" customFormat="1" ht="56.25" x14ac:dyDescent="0.3">
      <c r="A172" s="72"/>
      <c r="B172" s="72"/>
      <c r="C172" s="72"/>
      <c r="D172" s="122" t="s">
        <v>355</v>
      </c>
      <c r="E172" s="72">
        <v>155</v>
      </c>
      <c r="F172" s="83"/>
      <c r="G172" s="88"/>
      <c r="H172" s="83"/>
      <c r="I172" s="83"/>
      <c r="J172" s="124"/>
      <c r="K172" s="124"/>
      <c r="L172" s="124"/>
      <c r="M172" s="88"/>
      <c r="N172" s="87"/>
      <c r="O172" s="76"/>
      <c r="P172" s="77"/>
      <c r="Q172" s="2"/>
      <c r="R172" s="2"/>
      <c r="S172" s="2"/>
      <c r="T172" s="59"/>
      <c r="W172" s="2"/>
      <c r="X172" s="2"/>
      <c r="Y172" s="2"/>
      <c r="Z172" s="2"/>
      <c r="AA172" s="2"/>
      <c r="AB172" s="59"/>
    </row>
    <row r="173" spans="1:28" s="36" customFormat="1" ht="37.5" x14ac:dyDescent="0.3">
      <c r="A173" s="72"/>
      <c r="B173" s="72"/>
      <c r="C173" s="72"/>
      <c r="D173" s="122" t="s">
        <v>356</v>
      </c>
      <c r="E173" s="72">
        <v>156</v>
      </c>
      <c r="F173" s="83"/>
      <c r="G173" s="88"/>
      <c r="H173" s="83"/>
      <c r="I173" s="83"/>
      <c r="J173" s="124"/>
      <c r="K173" s="124"/>
      <c r="L173" s="124"/>
      <c r="M173" s="88"/>
      <c r="N173" s="87"/>
      <c r="O173" s="76"/>
      <c r="P173" s="77"/>
      <c r="Q173" s="2"/>
      <c r="R173" s="2"/>
      <c r="S173" s="2"/>
      <c r="T173" s="59"/>
      <c r="W173" s="2"/>
      <c r="X173" s="2"/>
      <c r="Y173" s="2"/>
      <c r="Z173" s="2"/>
      <c r="AA173" s="2"/>
      <c r="AB173" s="59"/>
    </row>
    <row r="174" spans="1:28" s="36" customFormat="1" x14ac:dyDescent="0.3">
      <c r="A174" s="72"/>
      <c r="B174" s="72"/>
      <c r="C174" s="72"/>
      <c r="D174" s="122" t="s">
        <v>357</v>
      </c>
      <c r="E174" s="72">
        <v>157</v>
      </c>
      <c r="F174" s="83">
        <v>0</v>
      </c>
      <c r="G174" s="83">
        <v>0</v>
      </c>
      <c r="H174" s="83">
        <v>0</v>
      </c>
      <c r="I174" s="83">
        <v>0</v>
      </c>
      <c r="J174" s="83">
        <v>0</v>
      </c>
      <c r="K174" s="83">
        <v>0</v>
      </c>
      <c r="L174" s="83">
        <v>0</v>
      </c>
      <c r="M174" s="83">
        <v>0</v>
      </c>
      <c r="N174" s="83">
        <v>0</v>
      </c>
      <c r="O174" s="83">
        <v>0</v>
      </c>
      <c r="P174" s="83">
        <v>0</v>
      </c>
      <c r="Q174" s="2"/>
      <c r="R174" s="2"/>
      <c r="S174" s="2"/>
      <c r="T174" s="59"/>
      <c r="W174" s="2"/>
      <c r="X174" s="2"/>
      <c r="Y174" s="2"/>
      <c r="Z174" s="2"/>
      <c r="AA174" s="2"/>
      <c r="AB174" s="59"/>
    </row>
    <row r="175" spans="1:28" s="36" customFormat="1" x14ac:dyDescent="0.3">
      <c r="A175" s="72"/>
      <c r="B175" s="72"/>
      <c r="C175" s="72"/>
      <c r="D175" s="122" t="s">
        <v>358</v>
      </c>
      <c r="E175" s="72">
        <v>158</v>
      </c>
      <c r="F175" s="83"/>
      <c r="G175" s="88"/>
      <c r="H175" s="83"/>
      <c r="I175" s="83"/>
      <c r="J175" s="124"/>
      <c r="K175" s="124"/>
      <c r="L175" s="124"/>
      <c r="M175" s="88"/>
      <c r="N175" s="87"/>
      <c r="O175" s="76"/>
      <c r="P175" s="77"/>
      <c r="Q175" s="2"/>
      <c r="R175" s="2"/>
      <c r="S175" s="2"/>
      <c r="T175" s="59"/>
      <c r="W175" s="2"/>
      <c r="X175" s="2"/>
      <c r="Y175" s="2"/>
      <c r="Z175" s="2"/>
      <c r="AA175" s="2"/>
      <c r="AB175" s="59"/>
    </row>
    <row r="176" spans="1:28" s="36" customFormat="1" x14ac:dyDescent="0.3">
      <c r="A176" s="72"/>
      <c r="B176" s="72"/>
      <c r="C176" s="72"/>
      <c r="D176" s="122" t="s">
        <v>359</v>
      </c>
      <c r="E176" s="72">
        <v>159</v>
      </c>
      <c r="F176" s="83"/>
      <c r="G176" s="88"/>
      <c r="H176" s="83"/>
      <c r="I176" s="83"/>
      <c r="J176" s="124"/>
      <c r="K176" s="124"/>
      <c r="L176" s="124"/>
      <c r="M176" s="88"/>
      <c r="N176" s="87"/>
      <c r="O176" s="76"/>
      <c r="P176" s="77"/>
      <c r="Q176" s="2"/>
      <c r="R176" s="2"/>
      <c r="S176" s="2"/>
      <c r="T176" s="59"/>
      <c r="W176" s="2"/>
      <c r="X176" s="2"/>
      <c r="Y176" s="2"/>
      <c r="Z176" s="2"/>
      <c r="AA176" s="2"/>
      <c r="AB176" s="59"/>
    </row>
    <row r="177" spans="1:28" s="36" customFormat="1" ht="37.5" x14ac:dyDescent="0.3">
      <c r="A177" s="72"/>
      <c r="B177" s="72"/>
      <c r="C177" s="72"/>
      <c r="D177" s="122" t="s">
        <v>360</v>
      </c>
      <c r="E177" s="72">
        <v>160</v>
      </c>
      <c r="F177" s="83">
        <v>0</v>
      </c>
      <c r="G177" s="83">
        <v>0</v>
      </c>
      <c r="H177" s="83">
        <v>0</v>
      </c>
      <c r="I177" s="83">
        <v>0</v>
      </c>
      <c r="J177" s="83">
        <v>0</v>
      </c>
      <c r="K177" s="83">
        <v>0</v>
      </c>
      <c r="L177" s="83">
        <v>0</v>
      </c>
      <c r="M177" s="83">
        <v>0</v>
      </c>
      <c r="N177" s="83">
        <v>0</v>
      </c>
      <c r="O177" s="83">
        <v>0</v>
      </c>
      <c r="P177" s="77"/>
      <c r="Q177" s="2"/>
      <c r="R177" s="2"/>
      <c r="S177" s="2"/>
      <c r="T177" s="59"/>
      <c r="W177" s="2"/>
      <c r="X177" s="2"/>
      <c r="Y177" s="2"/>
      <c r="Z177" s="2"/>
      <c r="AA177" s="2"/>
      <c r="AB177" s="59"/>
    </row>
    <row r="178" spans="1:28" s="36" customFormat="1" x14ac:dyDescent="0.3">
      <c r="A178" s="125"/>
      <c r="B178" s="72">
        <v>8</v>
      </c>
      <c r="C178" s="72"/>
      <c r="D178" s="122" t="s">
        <v>59</v>
      </c>
      <c r="E178" s="72">
        <v>161</v>
      </c>
      <c r="F178" s="126" t="s">
        <v>10</v>
      </c>
      <c r="G178" s="127" t="s">
        <v>10</v>
      </c>
      <c r="H178" s="126" t="s">
        <v>10</v>
      </c>
      <c r="I178" s="126" t="s">
        <v>10</v>
      </c>
      <c r="J178" s="126" t="s">
        <v>10</v>
      </c>
      <c r="K178" s="126" t="s">
        <v>10</v>
      </c>
      <c r="L178" s="126" t="s">
        <v>10</v>
      </c>
      <c r="M178" s="127" t="s">
        <v>10</v>
      </c>
      <c r="N178" s="128"/>
      <c r="O178" s="76"/>
      <c r="P178" s="77" t="s">
        <v>10</v>
      </c>
      <c r="Q178" s="2"/>
      <c r="R178" s="2"/>
      <c r="S178" s="2"/>
      <c r="T178" s="59"/>
      <c r="W178" s="2"/>
      <c r="X178" s="2"/>
      <c r="Y178" s="2"/>
      <c r="Z178" s="2"/>
      <c r="AA178" s="2"/>
      <c r="AB178" s="59"/>
    </row>
    <row r="179" spans="1:28" x14ac:dyDescent="0.3">
      <c r="A179" s="70"/>
      <c r="B179" s="108">
        <v>9</v>
      </c>
      <c r="C179" s="108"/>
      <c r="D179" s="122" t="s">
        <v>138</v>
      </c>
      <c r="E179" s="72">
        <v>162</v>
      </c>
      <c r="F179" s="25"/>
      <c r="G179" s="129"/>
      <c r="H179" s="25"/>
      <c r="I179" s="25"/>
      <c r="J179" s="25"/>
      <c r="K179" s="25"/>
      <c r="L179" s="25"/>
      <c r="M179" s="129"/>
      <c r="N179" s="130"/>
      <c r="O179" s="76"/>
      <c r="P179" s="77"/>
    </row>
    <row r="180" spans="1:28" s="1" customFormat="1" ht="37.5" x14ac:dyDescent="0.3">
      <c r="A180" s="131"/>
      <c r="B180" s="132"/>
      <c r="C180" s="132"/>
      <c r="D180" s="122" t="s">
        <v>139</v>
      </c>
      <c r="E180" s="72">
        <v>163</v>
      </c>
      <c r="F180" s="126" t="s">
        <v>10</v>
      </c>
      <c r="G180" s="126" t="s">
        <v>10</v>
      </c>
      <c r="H180" s="126" t="s">
        <v>10</v>
      </c>
      <c r="I180" s="126" t="s">
        <v>10</v>
      </c>
      <c r="J180" s="126" t="s">
        <v>10</v>
      </c>
      <c r="K180" s="126" t="s">
        <v>10</v>
      </c>
      <c r="L180" s="126" t="s">
        <v>10</v>
      </c>
      <c r="M180" s="126" t="s">
        <v>10</v>
      </c>
      <c r="N180" s="126" t="s">
        <v>10</v>
      </c>
      <c r="O180" s="126" t="s">
        <v>10</v>
      </c>
      <c r="P180" s="77"/>
    </row>
    <row r="181" spans="1:28" s="1" customFormat="1" x14ac:dyDescent="0.3">
      <c r="A181" s="131"/>
      <c r="B181" s="132"/>
      <c r="C181" s="132"/>
      <c r="D181" s="122" t="s">
        <v>140</v>
      </c>
      <c r="E181" s="72">
        <v>164</v>
      </c>
      <c r="F181" s="126" t="s">
        <v>10</v>
      </c>
      <c r="G181" s="126" t="s">
        <v>10</v>
      </c>
      <c r="H181" s="126" t="s">
        <v>10</v>
      </c>
      <c r="I181" s="126" t="s">
        <v>10</v>
      </c>
      <c r="J181" s="126" t="s">
        <v>10</v>
      </c>
      <c r="K181" s="126" t="s">
        <v>10</v>
      </c>
      <c r="L181" s="126" t="s">
        <v>10</v>
      </c>
      <c r="M181" s="126" t="s">
        <v>10</v>
      </c>
      <c r="N181" s="126" t="s">
        <v>10</v>
      </c>
      <c r="O181" s="126" t="s">
        <v>10</v>
      </c>
      <c r="P181" s="77"/>
    </row>
    <row r="182" spans="1:28" x14ac:dyDescent="0.3">
      <c r="A182" s="70"/>
      <c r="B182" s="108"/>
      <c r="C182" s="108"/>
      <c r="D182" s="122" t="s">
        <v>141</v>
      </c>
      <c r="E182" s="72">
        <v>165</v>
      </c>
      <c r="F182" s="126" t="s">
        <v>10</v>
      </c>
      <c r="G182" s="126" t="s">
        <v>10</v>
      </c>
      <c r="H182" s="126" t="s">
        <v>10</v>
      </c>
      <c r="I182" s="126" t="s">
        <v>10</v>
      </c>
      <c r="J182" s="126" t="s">
        <v>10</v>
      </c>
      <c r="K182" s="126" t="s">
        <v>10</v>
      </c>
      <c r="L182" s="126" t="s">
        <v>10</v>
      </c>
      <c r="M182" s="126" t="s">
        <v>10</v>
      </c>
      <c r="N182" s="126" t="s">
        <v>10</v>
      </c>
      <c r="O182" s="126" t="s">
        <v>10</v>
      </c>
      <c r="P182" s="77" t="s">
        <v>10</v>
      </c>
    </row>
    <row r="183" spans="1:28" x14ac:dyDescent="0.3">
      <c r="A183" s="70"/>
      <c r="B183" s="108"/>
      <c r="C183" s="108"/>
      <c r="D183" s="122" t="s">
        <v>142</v>
      </c>
      <c r="E183" s="72">
        <v>166</v>
      </c>
      <c r="F183" s="126" t="s">
        <v>10</v>
      </c>
      <c r="G183" s="126" t="s">
        <v>10</v>
      </c>
      <c r="H183" s="126" t="s">
        <v>10</v>
      </c>
      <c r="I183" s="126" t="s">
        <v>10</v>
      </c>
      <c r="J183" s="126" t="s">
        <v>10</v>
      </c>
      <c r="K183" s="126" t="s">
        <v>10</v>
      </c>
      <c r="L183" s="126" t="s">
        <v>10</v>
      </c>
      <c r="M183" s="126" t="s">
        <v>10</v>
      </c>
      <c r="N183" s="126" t="s">
        <v>10</v>
      </c>
      <c r="O183" s="126" t="s">
        <v>10</v>
      </c>
      <c r="P183" s="77" t="s">
        <v>10</v>
      </c>
    </row>
    <row r="184" spans="1:28" x14ac:dyDescent="0.3">
      <c r="A184" s="70"/>
      <c r="B184" s="108"/>
      <c r="C184" s="108"/>
      <c r="D184" s="122" t="s">
        <v>143</v>
      </c>
      <c r="E184" s="72">
        <v>167</v>
      </c>
      <c r="F184" s="126" t="s">
        <v>10</v>
      </c>
      <c r="G184" s="126" t="s">
        <v>10</v>
      </c>
      <c r="H184" s="126" t="s">
        <v>10</v>
      </c>
      <c r="I184" s="126" t="s">
        <v>10</v>
      </c>
      <c r="J184" s="126" t="s">
        <v>10</v>
      </c>
      <c r="K184" s="126" t="s">
        <v>10</v>
      </c>
      <c r="L184" s="126" t="s">
        <v>10</v>
      </c>
      <c r="M184" s="126" t="s">
        <v>10</v>
      </c>
      <c r="N184" s="126" t="s">
        <v>10</v>
      </c>
      <c r="O184" s="126" t="s">
        <v>10</v>
      </c>
      <c r="P184" s="77" t="s">
        <v>10</v>
      </c>
    </row>
    <row r="185" spans="1:28" ht="37.5" x14ac:dyDescent="0.3">
      <c r="A185" s="70"/>
      <c r="B185" s="108">
        <v>10</v>
      </c>
      <c r="C185" s="108"/>
      <c r="D185" s="122" t="s">
        <v>144</v>
      </c>
      <c r="E185" s="72">
        <v>168</v>
      </c>
      <c r="F185" s="133">
        <v>0</v>
      </c>
      <c r="G185" s="133">
        <v>0</v>
      </c>
      <c r="H185" s="133">
        <v>0</v>
      </c>
      <c r="I185" s="133">
        <v>0</v>
      </c>
      <c r="J185" s="133">
        <v>0</v>
      </c>
      <c r="K185" s="133">
        <v>0</v>
      </c>
      <c r="L185" s="133">
        <v>0</v>
      </c>
      <c r="M185" s="133">
        <v>0</v>
      </c>
      <c r="N185" s="134">
        <v>0</v>
      </c>
      <c r="O185" s="134">
        <v>0</v>
      </c>
      <c r="P185" s="77">
        <v>0</v>
      </c>
    </row>
    <row r="186" spans="1:28" ht="37.5" x14ac:dyDescent="0.3">
      <c r="A186" s="70"/>
      <c r="B186" s="108">
        <v>11</v>
      </c>
      <c r="C186" s="108"/>
      <c r="D186" s="122" t="s">
        <v>361</v>
      </c>
      <c r="E186" s="72">
        <v>169</v>
      </c>
      <c r="F186" s="133">
        <v>0</v>
      </c>
      <c r="G186" s="133">
        <v>0</v>
      </c>
      <c r="H186" s="133">
        <v>0</v>
      </c>
      <c r="I186" s="133">
        <v>0</v>
      </c>
      <c r="J186" s="133">
        <v>0</v>
      </c>
      <c r="K186" s="133">
        <v>0</v>
      </c>
      <c r="L186" s="133">
        <v>0</v>
      </c>
      <c r="M186" s="133">
        <v>0</v>
      </c>
      <c r="N186" s="134">
        <v>0</v>
      </c>
      <c r="O186" s="134">
        <v>0</v>
      </c>
      <c r="P186" s="77">
        <v>0</v>
      </c>
    </row>
    <row r="187" spans="1:28" x14ac:dyDescent="0.3">
      <c r="A187" s="70"/>
      <c r="B187" s="108"/>
      <c r="C187" s="108"/>
      <c r="D187" s="122" t="s">
        <v>363</v>
      </c>
      <c r="E187" s="72">
        <v>170</v>
      </c>
      <c r="F187" s="133"/>
      <c r="G187" s="133"/>
      <c r="H187" s="133"/>
      <c r="I187" s="133"/>
      <c r="J187" s="133"/>
      <c r="K187" s="133"/>
      <c r="L187" s="133"/>
      <c r="M187" s="133"/>
      <c r="N187" s="134"/>
      <c r="O187" s="134"/>
      <c r="P187" s="77"/>
    </row>
    <row r="188" spans="1:28" x14ac:dyDescent="0.3">
      <c r="A188" s="70"/>
      <c r="B188" s="108"/>
      <c r="C188" s="108"/>
      <c r="D188" s="122" t="s">
        <v>362</v>
      </c>
      <c r="E188" s="72">
        <v>171</v>
      </c>
      <c r="F188" s="133"/>
      <c r="G188" s="133"/>
      <c r="H188" s="133"/>
      <c r="I188" s="133"/>
      <c r="J188" s="133"/>
      <c r="K188" s="133"/>
      <c r="L188" s="133"/>
      <c r="M188" s="133"/>
      <c r="N188" s="134"/>
      <c r="O188" s="134"/>
      <c r="P188" s="77"/>
    </row>
    <row r="189" spans="1:28" ht="17.25" customHeight="1" x14ac:dyDescent="0.3">
      <c r="A189" s="56"/>
      <c r="B189" s="57"/>
      <c r="C189" s="57"/>
      <c r="E189" s="9"/>
      <c r="F189" s="9"/>
      <c r="G189" s="9"/>
      <c r="H189" s="61"/>
      <c r="I189" s="61"/>
      <c r="J189" s="61"/>
      <c r="K189" s="61"/>
      <c r="L189" s="61"/>
      <c r="M189" s="62"/>
      <c r="N189" s="62"/>
    </row>
    <row r="190" spans="1:28" x14ac:dyDescent="0.3">
      <c r="B190" s="1"/>
      <c r="C190" s="1"/>
      <c r="D190" s="47"/>
      <c r="E190" s="5" t="s">
        <v>260</v>
      </c>
      <c r="H190" s="2"/>
      <c r="I190" s="2"/>
      <c r="J190" s="2"/>
      <c r="K190" s="2"/>
      <c r="L190" s="2"/>
      <c r="M190" s="2"/>
      <c r="N190" s="2"/>
      <c r="O190" s="2"/>
      <c r="P190" s="200"/>
      <c r="Q190" s="200"/>
    </row>
    <row r="191" spans="1:28" x14ac:dyDescent="0.3">
      <c r="B191" s="1"/>
      <c r="C191" s="1"/>
      <c r="D191" s="47"/>
      <c r="E191" s="5" t="s">
        <v>261</v>
      </c>
      <c r="H191" s="2"/>
      <c r="I191" s="2"/>
      <c r="J191" s="2"/>
      <c r="K191" s="2"/>
      <c r="L191" s="2"/>
      <c r="M191" s="2"/>
      <c r="N191" s="2"/>
      <c r="O191" s="2"/>
      <c r="P191" s="200"/>
      <c r="Q191" s="200"/>
    </row>
    <row r="192" spans="1:28" x14ac:dyDescent="0.3">
      <c r="B192" s="5"/>
      <c r="C192" s="5"/>
      <c r="D192" s="60"/>
      <c r="E192" s="5" t="s">
        <v>221</v>
      </c>
      <c r="H192" s="2"/>
      <c r="I192" s="200" t="s">
        <v>373</v>
      </c>
      <c r="J192" s="200"/>
      <c r="K192" s="200"/>
      <c r="L192" s="2"/>
      <c r="M192" s="2"/>
      <c r="N192" s="2"/>
      <c r="O192" s="2"/>
      <c r="P192" s="200"/>
      <c r="Q192" s="200"/>
    </row>
    <row r="193" spans="1:14" s="1" customFormat="1" x14ac:dyDescent="0.3">
      <c r="B193" s="5"/>
      <c r="C193" s="58"/>
      <c r="D193" s="67"/>
      <c r="E193" s="5"/>
      <c r="F193" s="5"/>
      <c r="G193" s="5"/>
      <c r="H193" s="5"/>
      <c r="I193" s="1" t="s">
        <v>366</v>
      </c>
      <c r="L193" s="5"/>
      <c r="M193" s="5"/>
    </row>
    <row r="194" spans="1:14" s="1" customFormat="1" x14ac:dyDescent="0.3">
      <c r="B194" s="5"/>
      <c r="C194" s="58"/>
      <c r="D194" s="67"/>
      <c r="E194" s="5"/>
      <c r="F194" s="5"/>
      <c r="G194" s="5"/>
      <c r="H194" s="5"/>
      <c r="I194" s="200" t="s">
        <v>367</v>
      </c>
      <c r="J194" s="200"/>
      <c r="K194" s="200"/>
      <c r="L194" s="5"/>
      <c r="M194" s="5"/>
    </row>
    <row r="195" spans="1:14" ht="17.25" customHeight="1" x14ac:dyDescent="0.3">
      <c r="A195" s="56"/>
      <c r="B195" s="57"/>
      <c r="C195" s="57"/>
      <c r="E195" s="9"/>
      <c r="F195" s="9"/>
      <c r="G195" s="9"/>
      <c r="H195" s="61"/>
      <c r="I195" s="61"/>
      <c r="J195" s="61"/>
      <c r="K195" s="61"/>
      <c r="L195" s="61"/>
      <c r="M195" s="62"/>
      <c r="N195" s="62"/>
    </row>
    <row r="196" spans="1:14" x14ac:dyDescent="0.3">
      <c r="A196" s="56"/>
      <c r="B196" s="57"/>
      <c r="C196" s="57"/>
    </row>
    <row r="197" spans="1:14" x14ac:dyDescent="0.3">
      <c r="A197" s="56"/>
      <c r="B197" s="57"/>
      <c r="C197" s="57"/>
      <c r="J197" s="137"/>
      <c r="K197" s="137"/>
      <c r="L197" s="137"/>
      <c r="M197" s="138"/>
      <c r="N197" s="138"/>
    </row>
    <row r="198" spans="1:14" x14ac:dyDescent="0.3">
      <c r="A198" s="56"/>
      <c r="B198" s="57"/>
      <c r="C198" s="57"/>
    </row>
    <row r="199" spans="1:14" x14ac:dyDescent="0.3">
      <c r="A199" s="56"/>
      <c r="B199" s="57"/>
      <c r="C199" s="57"/>
    </row>
    <row r="200" spans="1:14" x14ac:dyDescent="0.3">
      <c r="A200" s="56"/>
      <c r="B200" s="57"/>
      <c r="C200" s="57"/>
    </row>
    <row r="201" spans="1:14" ht="12.75" customHeight="1" x14ac:dyDescent="0.3">
      <c r="A201" s="56"/>
      <c r="B201" s="57"/>
      <c r="C201" s="57"/>
    </row>
    <row r="202" spans="1:14" x14ac:dyDescent="0.3">
      <c r="A202" s="56"/>
      <c r="B202" s="57"/>
      <c r="C202" s="57"/>
    </row>
    <row r="203" spans="1:14" ht="12.75" customHeight="1" x14ac:dyDescent="0.3">
      <c r="A203" s="56"/>
      <c r="B203" s="57"/>
      <c r="C203" s="57"/>
    </row>
    <row r="204" spans="1:14" x14ac:dyDescent="0.3">
      <c r="A204" s="56"/>
      <c r="B204" s="57"/>
      <c r="C204" s="57"/>
    </row>
    <row r="205" spans="1:14" x14ac:dyDescent="0.3">
      <c r="A205" s="56"/>
      <c r="B205" s="57"/>
      <c r="C205" s="57"/>
    </row>
    <row r="206" spans="1:14" ht="13.5" customHeight="1" x14ac:dyDescent="0.3">
      <c r="A206" s="56"/>
      <c r="B206" s="57"/>
      <c r="C206" s="57"/>
    </row>
    <row r="207" spans="1:14" x14ac:dyDescent="0.3">
      <c r="A207" s="56"/>
      <c r="B207" s="57"/>
      <c r="C207" s="57"/>
    </row>
    <row r="208" spans="1:14" x14ac:dyDescent="0.3">
      <c r="A208" s="56"/>
      <c r="B208" s="57"/>
      <c r="C208" s="57"/>
    </row>
    <row r="209" spans="1:3" x14ac:dyDescent="0.3">
      <c r="A209" s="56"/>
      <c r="B209" s="57"/>
      <c r="C209" s="57"/>
    </row>
    <row r="210" spans="1:3" ht="12.75" customHeight="1" x14ac:dyDescent="0.3">
      <c r="A210" s="56"/>
      <c r="B210" s="56"/>
      <c r="C210" s="56"/>
    </row>
    <row r="211" spans="1:3" x14ac:dyDescent="0.3">
      <c r="A211" s="56"/>
      <c r="B211" s="56"/>
      <c r="C211" s="56"/>
    </row>
    <row r="212" spans="1:3" x14ac:dyDescent="0.3">
      <c r="A212" s="56"/>
      <c r="B212" s="56"/>
      <c r="C212" s="56"/>
    </row>
    <row r="213" spans="1:3" x14ac:dyDescent="0.3">
      <c r="A213" s="56"/>
      <c r="B213" s="56"/>
      <c r="C213" s="56"/>
    </row>
    <row r="214" spans="1:3" x14ac:dyDescent="0.3">
      <c r="A214" s="56"/>
      <c r="B214" s="56"/>
      <c r="C214" s="56"/>
    </row>
    <row r="215" spans="1:3" x14ac:dyDescent="0.3">
      <c r="A215" s="56"/>
      <c r="B215" s="56"/>
      <c r="C215" s="56"/>
    </row>
    <row r="216" spans="1:3" x14ac:dyDescent="0.3">
      <c r="A216" s="56"/>
      <c r="B216" s="56"/>
      <c r="C216" s="56"/>
    </row>
    <row r="217" spans="1:3" x14ac:dyDescent="0.3">
      <c r="A217" s="56"/>
      <c r="B217" s="56"/>
      <c r="C217" s="56"/>
    </row>
  </sheetData>
  <sheetProtection selectLockedCells="1" selectUnlockedCells="1"/>
  <mergeCells count="18">
    <mergeCell ref="B15:C15"/>
    <mergeCell ref="G13:H13"/>
    <mergeCell ref="I13:I14"/>
    <mergeCell ref="A6:O6"/>
    <mergeCell ref="A7:O7"/>
    <mergeCell ref="J11:M11"/>
    <mergeCell ref="J12:M12"/>
    <mergeCell ref="F11:F14"/>
    <mergeCell ref="E11:E14"/>
    <mergeCell ref="D11:D14"/>
    <mergeCell ref="A11:C14"/>
    <mergeCell ref="G11:I11"/>
    <mergeCell ref="G12:I12"/>
    <mergeCell ref="P190:Q190"/>
    <mergeCell ref="P191:Q191"/>
    <mergeCell ref="I192:K192"/>
    <mergeCell ref="P192:Q192"/>
    <mergeCell ref="I194:K194"/>
  </mergeCells>
  <pageMargins left="0.75277777777777777" right="6.7361111111111108E-2" top="0.49652777777777779" bottom="0.23749999999999999" header="0.51180555555555551" footer="0.51180555555555551"/>
  <pageSetup paperSize="9" scale="53" firstPageNumber="0" fitToHeight="0" orientation="portrait" copies="5" r:id="rId1"/>
  <headerFooter alignWithMargins="0"/>
  <rowBreaks count="2" manualBreakCount="2">
    <brk id="88" max="14" man="1"/>
    <brk id="12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3"/>
  <sheetViews>
    <sheetView view="pageBreakPreview" zoomScale="80" zoomScaleNormal="95" zoomScaleSheetLayoutView="80" workbookViewId="0">
      <selection activeCell="D4" sqref="D4"/>
    </sheetView>
  </sheetViews>
  <sheetFormatPr defaultColWidth="11.5703125" defaultRowHeight="18.75" x14ac:dyDescent="0.3"/>
  <cols>
    <col min="1" max="1" width="6.28515625" style="2" customWidth="1"/>
    <col min="2" max="2" width="36.85546875" style="36" customWidth="1"/>
    <col min="3" max="4" width="11.5703125" style="2"/>
    <col min="5" max="5" width="8" style="2" customWidth="1"/>
    <col min="6" max="7" width="11.5703125" style="2"/>
    <col min="8" max="8" width="7.5703125" style="2" customWidth="1"/>
    <col min="9" max="16384" width="11.5703125" style="2"/>
  </cols>
  <sheetData>
    <row r="2" spans="1:13" ht="19.5" x14ac:dyDescent="0.35">
      <c r="A2" s="1" t="s">
        <v>228</v>
      </c>
      <c r="D2" s="1"/>
      <c r="E2" s="1"/>
      <c r="F2" s="1"/>
      <c r="G2" s="198"/>
      <c r="H2" s="1"/>
      <c r="I2" s="3"/>
      <c r="J2" s="1"/>
      <c r="M2" s="4"/>
    </row>
    <row r="3" spans="1:13" ht="19.5" x14ac:dyDescent="0.35">
      <c r="A3" s="1" t="s">
        <v>229</v>
      </c>
      <c r="D3" s="1"/>
      <c r="E3" s="1"/>
      <c r="F3" s="1"/>
      <c r="G3" s="198" t="s">
        <v>374</v>
      </c>
      <c r="H3" s="1"/>
      <c r="I3" s="3"/>
      <c r="J3" s="1"/>
      <c r="M3" s="4"/>
    </row>
    <row r="4" spans="1:13" ht="19.5" x14ac:dyDescent="0.35">
      <c r="A4" s="1" t="s">
        <v>194</v>
      </c>
      <c r="B4" s="47"/>
      <c r="C4" s="1"/>
      <c r="D4" s="1"/>
      <c r="E4" s="1"/>
      <c r="F4" s="1"/>
      <c r="G4" s="198" t="s">
        <v>372</v>
      </c>
      <c r="H4" s="1"/>
      <c r="I4" s="3"/>
      <c r="J4" s="1"/>
      <c r="M4" s="4"/>
    </row>
    <row r="5" spans="1:13" ht="19.5" x14ac:dyDescent="0.35">
      <c r="A5" s="1" t="s">
        <v>226</v>
      </c>
      <c r="B5" s="47"/>
      <c r="C5" s="1"/>
      <c r="D5" s="1"/>
      <c r="E5" s="1"/>
      <c r="F5" s="1"/>
      <c r="G5" s="1"/>
      <c r="H5" s="1"/>
      <c r="I5" s="3"/>
      <c r="J5" s="1"/>
      <c r="L5" s="4"/>
      <c r="M5" s="4"/>
    </row>
    <row r="8" spans="1:13" x14ac:dyDescent="0.3">
      <c r="A8" s="200" t="s">
        <v>145</v>
      </c>
      <c r="B8" s="200"/>
      <c r="C8" s="200"/>
      <c r="D8" s="200"/>
      <c r="E8" s="200"/>
      <c r="F8" s="200"/>
      <c r="G8" s="200"/>
      <c r="H8" s="200"/>
    </row>
    <row r="9" spans="1:13" x14ac:dyDescent="0.3">
      <c r="A9" s="5"/>
    </row>
    <row r="10" spans="1:13" x14ac:dyDescent="0.3">
      <c r="A10" s="5"/>
      <c r="H10" s="4" t="s">
        <v>1</v>
      </c>
    </row>
    <row r="12" spans="1:13" x14ac:dyDescent="0.3">
      <c r="A12" s="226" t="s">
        <v>146</v>
      </c>
      <c r="B12" s="205" t="s">
        <v>147</v>
      </c>
      <c r="C12" s="227" t="s">
        <v>222</v>
      </c>
      <c r="D12" s="227"/>
      <c r="E12" s="139" t="s">
        <v>4</v>
      </c>
      <c r="F12" s="227" t="s">
        <v>223</v>
      </c>
      <c r="G12" s="227"/>
      <c r="H12" s="139" t="s">
        <v>4</v>
      </c>
    </row>
    <row r="13" spans="1:13" x14ac:dyDescent="0.3">
      <c r="A13" s="226"/>
      <c r="B13" s="205"/>
      <c r="C13" s="139" t="s">
        <v>148</v>
      </c>
      <c r="D13" s="139" t="s">
        <v>149</v>
      </c>
      <c r="E13" s="139" t="s">
        <v>150</v>
      </c>
      <c r="F13" s="139" t="s">
        <v>148</v>
      </c>
      <c r="G13" s="139" t="s">
        <v>149</v>
      </c>
      <c r="H13" s="139" t="s">
        <v>151</v>
      </c>
    </row>
    <row r="14" spans="1:13" s="56" customFormat="1" x14ac:dyDescent="0.3">
      <c r="A14" s="140">
        <v>0</v>
      </c>
      <c r="B14" s="153">
        <v>1</v>
      </c>
      <c r="C14" s="140">
        <v>2</v>
      </c>
      <c r="D14" s="140">
        <v>3</v>
      </c>
      <c r="E14" s="140">
        <v>4</v>
      </c>
      <c r="F14" s="140">
        <v>5</v>
      </c>
      <c r="G14" s="140">
        <v>6</v>
      </c>
      <c r="H14" s="140">
        <v>7</v>
      </c>
    </row>
    <row r="15" spans="1:13" s="56" customFormat="1" ht="37.5" x14ac:dyDescent="0.3">
      <c r="A15" s="140" t="s">
        <v>8</v>
      </c>
      <c r="B15" s="154" t="s">
        <v>257</v>
      </c>
      <c r="C15" s="141">
        <f>C16+C17</f>
        <v>0</v>
      </c>
      <c r="D15" s="141">
        <f>D16+D17</f>
        <v>0</v>
      </c>
      <c r="E15" s="142"/>
      <c r="F15" s="141">
        <f>F16+F17</f>
        <v>0</v>
      </c>
      <c r="G15" s="141">
        <f>G16+G17</f>
        <v>0</v>
      </c>
      <c r="H15" s="142"/>
    </row>
    <row r="16" spans="1:13" s="146" customFormat="1" ht="19.5" x14ac:dyDescent="0.2">
      <c r="A16" s="143">
        <v>1</v>
      </c>
      <c r="B16" s="144" t="s">
        <v>258</v>
      </c>
      <c r="C16" s="145">
        <v>0</v>
      </c>
      <c r="D16" s="145">
        <v>0</v>
      </c>
      <c r="E16" s="142"/>
      <c r="F16" s="145">
        <v>0</v>
      </c>
      <c r="G16" s="145">
        <v>0</v>
      </c>
      <c r="H16" s="142"/>
    </row>
    <row r="17" spans="1:17" s="149" customFormat="1" ht="19.5" x14ac:dyDescent="0.2">
      <c r="A17" s="147">
        <v>2</v>
      </c>
      <c r="B17" s="144" t="s">
        <v>9</v>
      </c>
      <c r="C17" s="148">
        <v>0</v>
      </c>
      <c r="D17" s="148">
        <v>0</v>
      </c>
      <c r="E17" s="142"/>
      <c r="F17" s="148">
        <v>0</v>
      </c>
      <c r="G17" s="148">
        <v>0</v>
      </c>
      <c r="H17" s="142"/>
    </row>
    <row r="18" spans="1:17" s="149" customFormat="1" ht="19.5" x14ac:dyDescent="0.2">
      <c r="A18" s="57"/>
      <c r="B18" s="155"/>
      <c r="C18" s="150"/>
      <c r="D18" s="151"/>
      <c r="E18" s="152"/>
      <c r="F18" s="150"/>
      <c r="G18" s="151"/>
      <c r="H18" s="112"/>
    </row>
    <row r="19" spans="1:17" x14ac:dyDescent="0.3">
      <c r="B19" s="60" t="s">
        <v>260</v>
      </c>
      <c r="C19" s="1"/>
      <c r="D19" s="1"/>
      <c r="P19" s="200"/>
      <c r="Q19" s="200"/>
    </row>
    <row r="20" spans="1:17" x14ac:dyDescent="0.3">
      <c r="B20" s="60" t="s">
        <v>261</v>
      </c>
      <c r="C20" s="1"/>
      <c r="D20" s="1"/>
      <c r="E20" s="200" t="s">
        <v>375</v>
      </c>
      <c r="F20" s="200"/>
      <c r="G20" s="200"/>
      <c r="H20" s="200"/>
      <c r="P20" s="200"/>
      <c r="Q20" s="200"/>
    </row>
    <row r="21" spans="1:17" x14ac:dyDescent="0.3">
      <c r="B21" s="60" t="s">
        <v>221</v>
      </c>
      <c r="C21" s="5"/>
      <c r="D21" s="5"/>
      <c r="E21" s="200" t="s">
        <v>366</v>
      </c>
      <c r="F21" s="200"/>
      <c r="G21" s="200"/>
      <c r="H21" s="200"/>
      <c r="P21" s="200"/>
      <c r="Q21" s="200"/>
    </row>
    <row r="22" spans="1:17" s="1" customFormat="1" x14ac:dyDescent="0.3">
      <c r="B22" s="60"/>
      <c r="C22" s="58"/>
      <c r="D22" s="58"/>
      <c r="E22" s="200" t="s">
        <v>367</v>
      </c>
      <c r="F22" s="200"/>
      <c r="G22" s="200"/>
      <c r="H22" s="200"/>
      <c r="L22" s="5"/>
      <c r="M22" s="5"/>
    </row>
    <row r="23" spans="1:17" s="1" customFormat="1" x14ac:dyDescent="0.3">
      <c r="B23" s="60"/>
      <c r="C23" s="58"/>
      <c r="D23" s="58"/>
      <c r="E23" s="5"/>
      <c r="F23" s="5"/>
      <c r="G23" s="5"/>
      <c r="H23" s="5"/>
      <c r="L23" s="5"/>
      <c r="M23" s="5"/>
    </row>
  </sheetData>
  <sheetProtection selectLockedCells="1" selectUnlockedCells="1"/>
  <mergeCells count="11">
    <mergeCell ref="A8:H8"/>
    <mergeCell ref="A12:A13"/>
    <mergeCell ref="B12:B13"/>
    <mergeCell ref="C12:D12"/>
    <mergeCell ref="F12:G12"/>
    <mergeCell ref="E22:H22"/>
    <mergeCell ref="P19:Q19"/>
    <mergeCell ref="E20:H20"/>
    <mergeCell ref="P20:Q20"/>
    <mergeCell ref="E21:H21"/>
    <mergeCell ref="P21:Q21"/>
  </mergeCells>
  <pageMargins left="0.84791666666666665" right="6.7361111111111108E-2" top="1.01875" bottom="0.12777777777777777" header="0.51180555555555551" footer="0.51180555555555551"/>
  <pageSetup paperSize="9" firstPageNumber="0" orientation="landscape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7"/>
  <sheetViews>
    <sheetView tabSelected="1" view="pageBreakPreview" zoomScale="80" zoomScaleNormal="95" zoomScaleSheetLayoutView="80" workbookViewId="0">
      <selection activeCell="K12" sqref="K12"/>
    </sheetView>
  </sheetViews>
  <sheetFormatPr defaultColWidth="11.5703125" defaultRowHeight="18.75" x14ac:dyDescent="0.3"/>
  <cols>
    <col min="1" max="1" width="4.42578125" style="2" customWidth="1"/>
    <col min="2" max="2" width="2.7109375" style="2" customWidth="1"/>
    <col min="3" max="3" width="37.7109375" style="2" customWidth="1"/>
    <col min="4" max="4" width="11.5703125" style="2"/>
    <col min="5" max="5" width="9.42578125" style="2" customWidth="1"/>
    <col min="6" max="6" width="10.140625" style="2" customWidth="1"/>
    <col min="7" max="7" width="12.7109375" style="2" customWidth="1"/>
    <col min="8" max="8" width="9.42578125" style="2" customWidth="1"/>
    <col min="9" max="9" width="9.7109375" style="2" customWidth="1"/>
    <col min="10" max="10" width="11.5703125" style="8"/>
    <col min="11" max="16384" width="11.5703125" style="2"/>
  </cols>
  <sheetData>
    <row r="1" spans="1:13" x14ac:dyDescent="0.3">
      <c r="A1" s="1"/>
      <c r="B1" s="1"/>
      <c r="I1" s="7"/>
    </row>
    <row r="2" spans="1:13" ht="19.5" x14ac:dyDescent="0.35">
      <c r="A2" s="1" t="s">
        <v>228</v>
      </c>
      <c r="E2" s="1"/>
      <c r="F2" s="1"/>
      <c r="G2" s="4"/>
      <c r="H2" s="1"/>
      <c r="I2" s="3"/>
      <c r="J2" s="1"/>
      <c r="M2" s="4"/>
    </row>
    <row r="3" spans="1:13" ht="19.5" x14ac:dyDescent="0.35">
      <c r="A3" s="1" t="s">
        <v>229</v>
      </c>
      <c r="E3" s="1"/>
      <c r="F3" s="1"/>
      <c r="G3" s="4" t="s">
        <v>376</v>
      </c>
      <c r="H3" s="1"/>
      <c r="I3" s="3"/>
      <c r="J3" s="1"/>
      <c r="M3" s="4"/>
    </row>
    <row r="4" spans="1:13" ht="19.5" x14ac:dyDescent="0.35">
      <c r="A4" s="1" t="s">
        <v>194</v>
      </c>
      <c r="B4" s="1"/>
      <c r="C4" s="1"/>
      <c r="D4" s="1"/>
      <c r="E4" s="1"/>
      <c r="F4" s="1"/>
      <c r="G4" s="4" t="s">
        <v>368</v>
      </c>
      <c r="H4" s="1"/>
      <c r="I4" s="3"/>
      <c r="J4" s="1"/>
      <c r="M4" s="4"/>
    </row>
    <row r="5" spans="1:13" ht="19.5" x14ac:dyDescent="0.35">
      <c r="A5" s="1" t="s">
        <v>226</v>
      </c>
      <c r="B5" s="1"/>
      <c r="C5" s="1"/>
      <c r="D5" s="1"/>
      <c r="E5" s="1"/>
      <c r="F5" s="1"/>
      <c r="G5" s="1"/>
      <c r="H5" s="1"/>
      <c r="I5" s="3"/>
      <c r="J5" s="1"/>
      <c r="L5" s="4"/>
      <c r="M5" s="4"/>
    </row>
    <row r="6" spans="1:13" x14ac:dyDescent="0.3">
      <c r="A6" s="1"/>
      <c r="B6" s="1"/>
    </row>
    <row r="7" spans="1:13" x14ac:dyDescent="0.3">
      <c r="A7" s="200" t="s">
        <v>152</v>
      </c>
      <c r="B7" s="200"/>
      <c r="C7" s="200"/>
      <c r="D7" s="200"/>
      <c r="E7" s="200"/>
      <c r="F7" s="200"/>
      <c r="G7" s="200"/>
      <c r="H7" s="200"/>
      <c r="I7" s="200"/>
    </row>
    <row r="8" spans="1:13" x14ac:dyDescent="0.3">
      <c r="A8" s="5"/>
    </row>
    <row r="9" spans="1:13" x14ac:dyDescent="0.3">
      <c r="A9" s="5"/>
      <c r="I9" s="4" t="s">
        <v>1</v>
      </c>
    </row>
    <row r="11" spans="1:13" s="155" customFormat="1" ht="12.75" customHeight="1" x14ac:dyDescent="0.2">
      <c r="A11" s="209"/>
      <c r="B11" s="209"/>
      <c r="C11" s="209" t="s">
        <v>2</v>
      </c>
      <c r="D11" s="209" t="s">
        <v>153</v>
      </c>
      <c r="E11" s="209" t="s">
        <v>195</v>
      </c>
      <c r="F11" s="209"/>
      <c r="G11" s="209" t="s">
        <v>154</v>
      </c>
      <c r="H11" s="209"/>
      <c r="I11" s="209"/>
      <c r="J11" s="156"/>
    </row>
    <row r="12" spans="1:13" s="155" customFormat="1" ht="56.25" x14ac:dyDescent="0.2">
      <c r="A12" s="209"/>
      <c r="B12" s="209"/>
      <c r="C12" s="209"/>
      <c r="D12" s="209"/>
      <c r="E12" s="66" t="s">
        <v>148</v>
      </c>
      <c r="F12" s="66" t="s">
        <v>149</v>
      </c>
      <c r="G12" s="66" t="s">
        <v>196</v>
      </c>
      <c r="H12" s="66" t="s">
        <v>197</v>
      </c>
      <c r="I12" s="66" t="s">
        <v>198</v>
      </c>
      <c r="J12" s="156"/>
    </row>
    <row r="13" spans="1:13" x14ac:dyDescent="0.3">
      <c r="A13" s="13">
        <v>0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3">
        <v>7</v>
      </c>
      <c r="I13" s="13">
        <v>8</v>
      </c>
    </row>
    <row r="14" spans="1:13" s="160" customFormat="1" ht="37.5" x14ac:dyDescent="0.3">
      <c r="A14" s="10" t="s">
        <v>155</v>
      </c>
      <c r="B14" s="10"/>
      <c r="C14" s="117" t="s">
        <v>51</v>
      </c>
      <c r="D14" s="10"/>
      <c r="E14" s="157"/>
      <c r="F14" s="158">
        <f>F15+F18+F19+F22</f>
        <v>0</v>
      </c>
      <c r="G14" s="158">
        <f>G15+G18+G19+G22</f>
        <v>2150</v>
      </c>
      <c r="H14" s="158">
        <f>H15+H18+H19+H22</f>
        <v>0</v>
      </c>
      <c r="I14" s="158">
        <f>I15+I18+I19+I22</f>
        <v>0</v>
      </c>
      <c r="J14" s="159"/>
    </row>
    <row r="15" spans="1:13" s="163" customFormat="1" x14ac:dyDescent="0.3">
      <c r="A15" s="96"/>
      <c r="B15" s="96">
        <v>1</v>
      </c>
      <c r="C15" s="110" t="s">
        <v>156</v>
      </c>
      <c r="D15" s="96"/>
      <c r="E15" s="161">
        <f t="shared" ref="E15:G22" si="0">E17+E16</f>
        <v>0</v>
      </c>
      <c r="F15" s="161">
        <f t="shared" si="0"/>
        <v>0</v>
      </c>
      <c r="G15" s="161">
        <f t="shared" si="0"/>
        <v>0</v>
      </c>
      <c r="H15" s="161">
        <f>H17+H16</f>
        <v>0</v>
      </c>
      <c r="I15" s="161">
        <f>I17+I16</f>
        <v>0</v>
      </c>
      <c r="J15" s="162"/>
    </row>
    <row r="16" spans="1:13" s="166" customFormat="1" x14ac:dyDescent="0.3">
      <c r="A16" s="72"/>
      <c r="B16" s="72"/>
      <c r="C16" s="114" t="s">
        <v>157</v>
      </c>
      <c r="D16" s="72"/>
      <c r="E16" s="161">
        <f t="shared" si="0"/>
        <v>0</v>
      </c>
      <c r="F16" s="161">
        <f t="shared" si="0"/>
        <v>0</v>
      </c>
      <c r="G16" s="164">
        <v>0</v>
      </c>
      <c r="H16" s="161">
        <f t="shared" ref="H16:I22" si="1">H18+H17</f>
        <v>0</v>
      </c>
      <c r="I16" s="161">
        <f t="shared" si="1"/>
        <v>0</v>
      </c>
      <c r="J16" s="165"/>
    </row>
    <row r="17" spans="1:10" s="166" customFormat="1" x14ac:dyDescent="0.3">
      <c r="A17" s="72"/>
      <c r="B17" s="72"/>
      <c r="C17" s="114" t="s">
        <v>158</v>
      </c>
      <c r="D17" s="72"/>
      <c r="E17" s="161">
        <f t="shared" si="0"/>
        <v>0</v>
      </c>
      <c r="F17" s="161">
        <f t="shared" si="0"/>
        <v>0</v>
      </c>
      <c r="G17" s="164">
        <v>0</v>
      </c>
      <c r="H17" s="161">
        <f t="shared" si="1"/>
        <v>0</v>
      </c>
      <c r="I17" s="161">
        <f t="shared" si="1"/>
        <v>0</v>
      </c>
      <c r="J17" s="165"/>
    </row>
    <row r="18" spans="1:10" s="163" customFormat="1" x14ac:dyDescent="0.3">
      <c r="A18" s="96"/>
      <c r="B18" s="96">
        <v>2</v>
      </c>
      <c r="C18" s="110" t="s">
        <v>159</v>
      </c>
      <c r="D18" s="96"/>
      <c r="E18" s="161">
        <f t="shared" si="0"/>
        <v>0</v>
      </c>
      <c r="F18" s="161">
        <f t="shared" si="0"/>
        <v>0</v>
      </c>
      <c r="G18" s="161">
        <v>2150</v>
      </c>
      <c r="H18" s="161">
        <f t="shared" si="1"/>
        <v>0</v>
      </c>
      <c r="I18" s="161">
        <f t="shared" si="1"/>
        <v>0</v>
      </c>
      <c r="J18" s="162"/>
    </row>
    <row r="19" spans="1:10" s="163" customFormat="1" x14ac:dyDescent="0.3">
      <c r="A19" s="96"/>
      <c r="B19" s="96">
        <v>3</v>
      </c>
      <c r="C19" s="110" t="s">
        <v>160</v>
      </c>
      <c r="D19" s="96"/>
      <c r="E19" s="161">
        <f t="shared" si="0"/>
        <v>0</v>
      </c>
      <c r="F19" s="161">
        <f t="shared" si="0"/>
        <v>0</v>
      </c>
      <c r="G19" s="161">
        <f t="shared" si="0"/>
        <v>0</v>
      </c>
      <c r="H19" s="161">
        <f t="shared" si="1"/>
        <v>0</v>
      </c>
      <c r="I19" s="161">
        <f t="shared" si="1"/>
        <v>0</v>
      </c>
      <c r="J19" s="162"/>
    </row>
    <row r="20" spans="1:10" s="166" customFormat="1" x14ac:dyDescent="0.3">
      <c r="A20" s="72"/>
      <c r="B20" s="72"/>
      <c r="C20" s="114" t="s">
        <v>161</v>
      </c>
      <c r="D20" s="72"/>
      <c r="E20" s="161">
        <f t="shared" si="0"/>
        <v>0</v>
      </c>
      <c r="F20" s="161">
        <f t="shared" si="0"/>
        <v>0</v>
      </c>
      <c r="G20" s="164">
        <v>0</v>
      </c>
      <c r="H20" s="161">
        <f t="shared" si="1"/>
        <v>0</v>
      </c>
      <c r="I20" s="161">
        <f t="shared" si="1"/>
        <v>0</v>
      </c>
      <c r="J20" s="165"/>
    </row>
    <row r="21" spans="1:10" s="166" customFormat="1" x14ac:dyDescent="0.3">
      <c r="A21" s="72"/>
      <c r="B21" s="72"/>
      <c r="C21" s="114" t="s">
        <v>162</v>
      </c>
      <c r="D21" s="72"/>
      <c r="E21" s="161">
        <f t="shared" si="0"/>
        <v>0</v>
      </c>
      <c r="F21" s="161">
        <f t="shared" si="0"/>
        <v>0</v>
      </c>
      <c r="G21" s="164">
        <v>0</v>
      </c>
      <c r="H21" s="161">
        <f t="shared" si="1"/>
        <v>0</v>
      </c>
      <c r="I21" s="161">
        <f t="shared" si="1"/>
        <v>0</v>
      </c>
      <c r="J21" s="165"/>
    </row>
    <row r="22" spans="1:10" s="163" customFormat="1" x14ac:dyDescent="0.3">
      <c r="A22" s="96"/>
      <c r="B22" s="96">
        <v>4</v>
      </c>
      <c r="C22" s="110" t="s">
        <v>163</v>
      </c>
      <c r="D22" s="96"/>
      <c r="E22" s="161">
        <f t="shared" si="0"/>
        <v>0</v>
      </c>
      <c r="F22" s="161">
        <f t="shared" si="0"/>
        <v>0</v>
      </c>
      <c r="G22" s="164">
        <v>0</v>
      </c>
      <c r="H22" s="161">
        <f t="shared" si="1"/>
        <v>0</v>
      </c>
      <c r="I22" s="161">
        <f t="shared" si="1"/>
        <v>0</v>
      </c>
      <c r="J22" s="162"/>
    </row>
    <row r="23" spans="1:10" s="160" customFormat="1" ht="37.5" x14ac:dyDescent="0.3">
      <c r="A23" s="10" t="s">
        <v>11</v>
      </c>
      <c r="B23" s="10"/>
      <c r="C23" s="167" t="s">
        <v>164</v>
      </c>
      <c r="D23" s="66"/>
      <c r="E23" s="168">
        <f>E24+E25+E28+E32+E51</f>
        <v>0</v>
      </c>
      <c r="F23" s="168"/>
      <c r="G23" s="168">
        <f>G24+G25+G28+G32+G50</f>
        <v>2150</v>
      </c>
      <c r="H23" s="168">
        <f>H24+H25+H28+H32+H50</f>
        <v>0</v>
      </c>
      <c r="I23" s="168">
        <f>I24+I25+I28+I32+I50</f>
        <v>0</v>
      </c>
      <c r="J23" s="159"/>
    </row>
    <row r="24" spans="1:10" s="163" customFormat="1" x14ac:dyDescent="0.3">
      <c r="A24" s="38"/>
      <c r="B24" s="38">
        <v>1</v>
      </c>
      <c r="C24" s="169" t="s">
        <v>165</v>
      </c>
      <c r="D24" s="38"/>
      <c r="E24" s="81">
        <v>0</v>
      </c>
      <c r="F24" s="81">
        <v>0</v>
      </c>
      <c r="G24" s="81">
        <v>0</v>
      </c>
      <c r="H24" s="97">
        <v>0</v>
      </c>
      <c r="I24" s="97">
        <v>0</v>
      </c>
      <c r="J24" s="162"/>
    </row>
    <row r="25" spans="1:10" s="163" customFormat="1" ht="56.25" x14ac:dyDescent="0.3">
      <c r="A25" s="38"/>
      <c r="B25" s="38">
        <v>2</v>
      </c>
      <c r="C25" s="169" t="s">
        <v>166</v>
      </c>
      <c r="D25" s="38"/>
      <c r="E25" s="81">
        <f>E26</f>
        <v>0</v>
      </c>
      <c r="F25" s="81">
        <v>0</v>
      </c>
      <c r="G25" s="81">
        <f>G26</f>
        <v>0</v>
      </c>
      <c r="H25" s="81">
        <f>H26</f>
        <v>0</v>
      </c>
      <c r="I25" s="81">
        <f>I26</f>
        <v>0</v>
      </c>
      <c r="J25" s="162"/>
    </row>
    <row r="26" spans="1:10" s="166" customFormat="1" x14ac:dyDescent="0.3">
      <c r="A26" s="32"/>
      <c r="B26" s="32"/>
      <c r="C26" s="170" t="s">
        <v>224</v>
      </c>
      <c r="D26" s="32"/>
      <c r="E26" s="83"/>
      <c r="F26" s="81">
        <v>0</v>
      </c>
      <c r="G26" s="83">
        <v>0</v>
      </c>
      <c r="H26" s="83">
        <f>SUM(H27:H27)</f>
        <v>0</v>
      </c>
      <c r="I26" s="83">
        <f>SUM(I27:I27)</f>
        <v>0</v>
      </c>
      <c r="J26" s="165"/>
    </row>
    <row r="27" spans="1:10" s="166" customFormat="1" ht="18" customHeight="1" x14ac:dyDescent="0.3">
      <c r="A27" s="32"/>
      <c r="B27" s="32"/>
      <c r="C27" s="170"/>
      <c r="D27" s="32"/>
      <c r="E27" s="83">
        <v>0</v>
      </c>
      <c r="F27" s="81">
        <v>0</v>
      </c>
      <c r="G27" s="83">
        <v>0</v>
      </c>
      <c r="H27" s="88">
        <v>0</v>
      </c>
      <c r="I27" s="88">
        <v>0</v>
      </c>
      <c r="J27" s="165"/>
    </row>
    <row r="28" spans="1:10" s="163" customFormat="1" ht="54.2" customHeight="1" x14ac:dyDescent="0.3">
      <c r="A28" s="38"/>
      <c r="B28" s="38">
        <v>3</v>
      </c>
      <c r="C28" s="169" t="s">
        <v>167</v>
      </c>
      <c r="D28" s="38"/>
      <c r="E28" s="81">
        <f>SUM(E29:E31)</f>
        <v>0</v>
      </c>
      <c r="F28" s="81">
        <v>0</v>
      </c>
      <c r="G28" s="81">
        <f>SUM(G29:G31)</f>
        <v>0</v>
      </c>
      <c r="H28" s="81">
        <f>SUM(H29:H30)</f>
        <v>0</v>
      </c>
      <c r="I28" s="81">
        <f>SUM(I29:I30)</f>
        <v>0</v>
      </c>
      <c r="J28" s="162"/>
    </row>
    <row r="29" spans="1:10" x14ac:dyDescent="0.3">
      <c r="A29" s="22"/>
      <c r="B29" s="22"/>
      <c r="C29" s="22" t="s">
        <v>199</v>
      </c>
      <c r="D29" s="13"/>
      <c r="E29" s="83">
        <v>0</v>
      </c>
      <c r="F29" s="81">
        <v>0</v>
      </c>
      <c r="G29" s="83">
        <v>0</v>
      </c>
      <c r="H29" s="83">
        <v>0</v>
      </c>
      <c r="I29" s="83">
        <v>0</v>
      </c>
    </row>
    <row r="30" spans="1:10" x14ac:dyDescent="0.3">
      <c r="A30" s="22"/>
      <c r="B30" s="22"/>
      <c r="C30" s="22"/>
      <c r="D30" s="13"/>
      <c r="E30" s="83">
        <v>0</v>
      </c>
      <c r="F30" s="81">
        <v>0</v>
      </c>
      <c r="G30" s="83">
        <v>0</v>
      </c>
      <c r="H30" s="83">
        <v>0</v>
      </c>
      <c r="I30" s="83">
        <v>0</v>
      </c>
    </row>
    <row r="31" spans="1:10" x14ac:dyDescent="0.3">
      <c r="A31" s="22"/>
      <c r="B31" s="22"/>
      <c r="C31" s="31"/>
      <c r="D31" s="13"/>
      <c r="E31" s="83">
        <v>0</v>
      </c>
      <c r="F31" s="81">
        <v>0</v>
      </c>
      <c r="G31" s="83">
        <v>0</v>
      </c>
      <c r="H31" s="83">
        <v>0</v>
      </c>
      <c r="I31" s="83">
        <v>0</v>
      </c>
    </row>
    <row r="32" spans="1:10" s="7" customFormat="1" ht="36.75" customHeight="1" x14ac:dyDescent="0.35">
      <c r="A32" s="171"/>
      <c r="B32" s="27">
        <v>4</v>
      </c>
      <c r="C32" s="172" t="s">
        <v>168</v>
      </c>
      <c r="D32" s="173"/>
      <c r="E32" s="174">
        <f>SUM(E34:E50)</f>
        <v>0</v>
      </c>
      <c r="F32" s="174">
        <v>0</v>
      </c>
      <c r="G32" s="174">
        <f>SUM(G33:G49)</f>
        <v>2150</v>
      </c>
      <c r="H32" s="174">
        <f t="shared" ref="H32:I32" si="2">SUM(H33:H40)</f>
        <v>0</v>
      </c>
      <c r="I32" s="174">
        <f t="shared" si="2"/>
        <v>0</v>
      </c>
      <c r="J32" s="175"/>
    </row>
    <row r="33" spans="1:10" s="7" customFormat="1" ht="27.4" customHeight="1" x14ac:dyDescent="0.35">
      <c r="A33" s="171"/>
      <c r="B33" s="27"/>
      <c r="C33" s="176" t="s">
        <v>200</v>
      </c>
      <c r="D33" s="177"/>
      <c r="E33" s="79">
        <f t="shared" ref="E33:E34" si="3">SUM(E35:E51)</f>
        <v>0</v>
      </c>
      <c r="F33" s="79">
        <v>0</v>
      </c>
      <c r="G33" s="79">
        <v>256</v>
      </c>
      <c r="H33" s="79">
        <v>0</v>
      </c>
      <c r="I33" s="79">
        <v>0</v>
      </c>
      <c r="J33" s="175"/>
    </row>
    <row r="34" spans="1:10" s="7" customFormat="1" ht="27.4" customHeight="1" x14ac:dyDescent="0.3">
      <c r="A34" s="171"/>
      <c r="B34" s="27"/>
      <c r="C34" s="176" t="s">
        <v>200</v>
      </c>
      <c r="D34" s="29"/>
      <c r="E34" s="79">
        <f t="shared" si="3"/>
        <v>0</v>
      </c>
      <c r="F34" s="79">
        <v>0</v>
      </c>
      <c r="G34" s="81">
        <v>285.60000000000002</v>
      </c>
      <c r="H34" s="79">
        <v>0</v>
      </c>
      <c r="I34" s="81">
        <v>0</v>
      </c>
      <c r="J34" s="175"/>
    </row>
    <row r="35" spans="1:10" s="7" customFormat="1" ht="27.4" customHeight="1" x14ac:dyDescent="0.3">
      <c r="A35" s="171"/>
      <c r="B35" s="27"/>
      <c r="C35" s="176" t="s">
        <v>201</v>
      </c>
      <c r="D35" s="29"/>
      <c r="E35" s="79">
        <f>SUM(E37:E52)</f>
        <v>0</v>
      </c>
      <c r="F35" s="79">
        <v>0</v>
      </c>
      <c r="G35" s="81">
        <v>240</v>
      </c>
      <c r="H35" s="79">
        <v>0</v>
      </c>
      <c r="I35" s="81">
        <v>0</v>
      </c>
      <c r="J35" s="175"/>
    </row>
    <row r="36" spans="1:10" s="7" customFormat="1" ht="27.4" customHeight="1" x14ac:dyDescent="0.3">
      <c r="A36" s="171"/>
      <c r="B36" s="27"/>
      <c r="C36" s="176" t="s">
        <v>202</v>
      </c>
      <c r="D36" s="29"/>
      <c r="E36" s="79">
        <f t="shared" ref="E36:E37" si="4">SUM(E38:E52)</f>
        <v>0</v>
      </c>
      <c r="F36" s="79">
        <v>0</v>
      </c>
      <c r="G36" s="81">
        <v>375</v>
      </c>
      <c r="H36" s="79">
        <v>0</v>
      </c>
      <c r="I36" s="81">
        <v>0</v>
      </c>
      <c r="J36" s="175"/>
    </row>
    <row r="37" spans="1:10" s="7" customFormat="1" ht="27.4" customHeight="1" x14ac:dyDescent="0.3">
      <c r="A37" s="171"/>
      <c r="B37" s="27"/>
      <c r="C37" s="176" t="s">
        <v>203</v>
      </c>
      <c r="D37" s="29"/>
      <c r="E37" s="79">
        <f t="shared" si="4"/>
        <v>0</v>
      </c>
      <c r="F37" s="79">
        <v>0</v>
      </c>
      <c r="G37" s="81">
        <v>75</v>
      </c>
      <c r="H37" s="79">
        <v>0</v>
      </c>
      <c r="I37" s="81">
        <v>0</v>
      </c>
      <c r="J37" s="175"/>
    </row>
    <row r="38" spans="1:10" s="7" customFormat="1" ht="27.4" customHeight="1" x14ac:dyDescent="0.3">
      <c r="A38" s="171"/>
      <c r="B38" s="27"/>
      <c r="C38" s="176" t="s">
        <v>204</v>
      </c>
      <c r="D38" s="29"/>
      <c r="E38" s="79">
        <f>SUM(E40:E56)</f>
        <v>0</v>
      </c>
      <c r="F38" s="79">
        <v>0</v>
      </c>
      <c r="G38" s="81">
        <v>100</v>
      </c>
      <c r="H38" s="79">
        <v>0</v>
      </c>
      <c r="I38" s="81">
        <v>0</v>
      </c>
      <c r="J38" s="175"/>
    </row>
    <row r="39" spans="1:10" s="7" customFormat="1" ht="27.4" customHeight="1" x14ac:dyDescent="0.3">
      <c r="A39" s="171"/>
      <c r="B39" s="27"/>
      <c r="C39" s="176" t="s">
        <v>205</v>
      </c>
      <c r="D39" s="29"/>
      <c r="E39" s="79">
        <f>SUM(E41:E56)</f>
        <v>0</v>
      </c>
      <c r="F39" s="79">
        <v>0</v>
      </c>
      <c r="G39" s="81">
        <v>200</v>
      </c>
      <c r="H39" s="79">
        <v>0</v>
      </c>
      <c r="I39" s="81">
        <v>0</v>
      </c>
      <c r="J39" s="175"/>
    </row>
    <row r="40" spans="1:10" s="7" customFormat="1" ht="27.4" customHeight="1" x14ac:dyDescent="0.3">
      <c r="A40" s="171"/>
      <c r="B40" s="27"/>
      <c r="C40" s="176" t="s">
        <v>206</v>
      </c>
      <c r="D40" s="29"/>
      <c r="E40" s="79">
        <f t="shared" ref="E40:E51" si="5">SUM(E42:E56)</f>
        <v>0</v>
      </c>
      <c r="F40" s="79">
        <v>0</v>
      </c>
      <c r="G40" s="81">
        <v>200</v>
      </c>
      <c r="H40" s="79">
        <v>0</v>
      </c>
      <c r="I40" s="81">
        <v>0</v>
      </c>
      <c r="J40" s="175"/>
    </row>
    <row r="41" spans="1:10" s="7" customFormat="1" ht="27.4" customHeight="1" x14ac:dyDescent="0.3">
      <c r="A41" s="171"/>
      <c r="B41" s="27"/>
      <c r="C41" s="176" t="s">
        <v>207</v>
      </c>
      <c r="D41" s="29"/>
      <c r="E41" s="79">
        <f t="shared" si="5"/>
        <v>0</v>
      </c>
      <c r="F41" s="79">
        <v>0</v>
      </c>
      <c r="G41" s="81">
        <v>30</v>
      </c>
      <c r="H41" s="79">
        <v>0</v>
      </c>
      <c r="I41" s="81">
        <v>0</v>
      </c>
      <c r="J41" s="175"/>
    </row>
    <row r="42" spans="1:10" s="7" customFormat="1" ht="27.4" customHeight="1" x14ac:dyDescent="0.3">
      <c r="A42" s="171"/>
      <c r="B42" s="27"/>
      <c r="C42" s="176" t="s">
        <v>208</v>
      </c>
      <c r="D42" s="29"/>
      <c r="E42" s="79">
        <f t="shared" si="5"/>
        <v>0</v>
      </c>
      <c r="F42" s="79">
        <v>0</v>
      </c>
      <c r="G42" s="81">
        <v>100</v>
      </c>
      <c r="H42" s="79">
        <v>0</v>
      </c>
      <c r="I42" s="81">
        <v>0</v>
      </c>
      <c r="J42" s="175"/>
    </row>
    <row r="43" spans="1:10" s="7" customFormat="1" ht="27.4" customHeight="1" x14ac:dyDescent="0.3">
      <c r="A43" s="171"/>
      <c r="B43" s="27"/>
      <c r="C43" s="176" t="s">
        <v>209</v>
      </c>
      <c r="D43" s="29"/>
      <c r="E43" s="79">
        <f t="shared" si="5"/>
        <v>0</v>
      </c>
      <c r="F43" s="79">
        <v>0</v>
      </c>
      <c r="G43" s="81">
        <v>6</v>
      </c>
      <c r="H43" s="79">
        <v>0</v>
      </c>
      <c r="I43" s="81">
        <v>0</v>
      </c>
      <c r="J43" s="175"/>
    </row>
    <row r="44" spans="1:10" s="7" customFormat="1" ht="27.4" customHeight="1" x14ac:dyDescent="0.3">
      <c r="A44" s="171"/>
      <c r="B44" s="27"/>
      <c r="C44" s="176" t="s">
        <v>210</v>
      </c>
      <c r="D44" s="29"/>
      <c r="E44" s="79">
        <f t="shared" si="5"/>
        <v>0</v>
      </c>
      <c r="F44" s="79">
        <v>0</v>
      </c>
      <c r="G44" s="81">
        <v>2.5</v>
      </c>
      <c r="H44" s="79">
        <v>0</v>
      </c>
      <c r="I44" s="81">
        <v>0</v>
      </c>
      <c r="J44" s="175"/>
    </row>
    <row r="45" spans="1:10" s="7" customFormat="1" ht="27.4" customHeight="1" x14ac:dyDescent="0.3">
      <c r="A45" s="171"/>
      <c r="B45" s="27"/>
      <c r="C45" s="176" t="s">
        <v>211</v>
      </c>
      <c r="D45" s="29"/>
      <c r="E45" s="79">
        <f t="shared" si="5"/>
        <v>0</v>
      </c>
      <c r="F45" s="79">
        <v>0</v>
      </c>
      <c r="G45" s="81">
        <v>12</v>
      </c>
      <c r="H45" s="79">
        <v>0</v>
      </c>
      <c r="I45" s="81">
        <v>0</v>
      </c>
      <c r="J45" s="175"/>
    </row>
    <row r="46" spans="1:10" s="7" customFormat="1" ht="27.4" customHeight="1" x14ac:dyDescent="0.3">
      <c r="A46" s="171"/>
      <c r="B46" s="27"/>
      <c r="C46" s="176" t="s">
        <v>212</v>
      </c>
      <c r="D46" s="29"/>
      <c r="E46" s="79">
        <f t="shared" si="5"/>
        <v>0</v>
      </c>
      <c r="F46" s="79">
        <v>0</v>
      </c>
      <c r="G46" s="81">
        <v>8</v>
      </c>
      <c r="H46" s="79">
        <v>0</v>
      </c>
      <c r="I46" s="81">
        <v>0</v>
      </c>
      <c r="J46" s="175"/>
    </row>
    <row r="47" spans="1:10" s="7" customFormat="1" ht="27.4" customHeight="1" x14ac:dyDescent="0.3">
      <c r="A47" s="171"/>
      <c r="B47" s="27"/>
      <c r="C47" s="176" t="s">
        <v>213</v>
      </c>
      <c r="D47" s="29"/>
      <c r="E47" s="79">
        <f t="shared" si="5"/>
        <v>0</v>
      </c>
      <c r="F47" s="79">
        <v>0</v>
      </c>
      <c r="G47" s="81">
        <v>6</v>
      </c>
      <c r="H47" s="79">
        <v>0</v>
      </c>
      <c r="I47" s="81">
        <v>0</v>
      </c>
      <c r="J47" s="175"/>
    </row>
    <row r="48" spans="1:10" s="7" customFormat="1" ht="27.4" customHeight="1" x14ac:dyDescent="0.3">
      <c r="A48" s="171"/>
      <c r="B48" s="27"/>
      <c r="C48" s="176" t="s">
        <v>214</v>
      </c>
      <c r="D48" s="29"/>
      <c r="E48" s="79">
        <f t="shared" si="5"/>
        <v>0</v>
      </c>
      <c r="F48" s="79">
        <v>0</v>
      </c>
      <c r="G48" s="81">
        <v>4</v>
      </c>
      <c r="H48" s="79">
        <v>0</v>
      </c>
      <c r="I48" s="81">
        <v>0</v>
      </c>
      <c r="J48" s="175"/>
    </row>
    <row r="49" spans="1:17" s="7" customFormat="1" ht="36.75" customHeight="1" x14ac:dyDescent="0.3">
      <c r="A49" s="171"/>
      <c r="B49" s="27"/>
      <c r="C49" s="176" t="s">
        <v>225</v>
      </c>
      <c r="D49" s="29"/>
      <c r="E49" s="79">
        <f t="shared" si="5"/>
        <v>0</v>
      </c>
      <c r="F49" s="79">
        <v>0</v>
      </c>
      <c r="G49" s="81">
        <v>249.9</v>
      </c>
      <c r="H49" s="79">
        <v>0</v>
      </c>
      <c r="I49" s="81">
        <v>0</v>
      </c>
      <c r="J49" s="175"/>
    </row>
    <row r="50" spans="1:17" s="7" customFormat="1" ht="57" x14ac:dyDescent="0.35">
      <c r="A50" s="171"/>
      <c r="B50" s="27">
        <v>5</v>
      </c>
      <c r="C50" s="28" t="s">
        <v>169</v>
      </c>
      <c r="D50" s="178"/>
      <c r="E50" s="79">
        <f t="shared" si="5"/>
        <v>0</v>
      </c>
      <c r="F50" s="79">
        <v>0</v>
      </c>
      <c r="G50" s="179">
        <v>0</v>
      </c>
      <c r="H50" s="179">
        <f>H51+H52</f>
        <v>0</v>
      </c>
      <c r="I50" s="179">
        <f>I51+I52</f>
        <v>0</v>
      </c>
      <c r="J50" s="175"/>
      <c r="K50" s="3"/>
    </row>
    <row r="51" spans="1:17" ht="19.5" x14ac:dyDescent="0.3">
      <c r="A51" s="22"/>
      <c r="B51" s="13"/>
      <c r="C51" s="22" t="s">
        <v>259</v>
      </c>
      <c r="D51" s="22"/>
      <c r="E51" s="79">
        <f t="shared" si="5"/>
        <v>0</v>
      </c>
      <c r="F51" s="79">
        <v>0</v>
      </c>
      <c r="G51" s="83">
        <v>0</v>
      </c>
      <c r="H51" s="83">
        <v>0</v>
      </c>
      <c r="I51" s="83">
        <v>0</v>
      </c>
      <c r="J51" s="63"/>
    </row>
    <row r="52" spans="1:17" ht="19.5" x14ac:dyDescent="0.3">
      <c r="A52" s="22"/>
      <c r="B52" s="13"/>
      <c r="C52" s="22" t="s">
        <v>162</v>
      </c>
      <c r="D52" s="22"/>
      <c r="E52" s="79">
        <f>SUM(E53:E68)</f>
        <v>0</v>
      </c>
      <c r="F52" s="79">
        <v>0</v>
      </c>
      <c r="G52" s="83">
        <v>0</v>
      </c>
      <c r="H52" s="83">
        <v>0</v>
      </c>
      <c r="I52" s="83">
        <v>0</v>
      </c>
    </row>
    <row r="54" spans="1:17" x14ac:dyDescent="0.3">
      <c r="C54" s="5" t="s">
        <v>260</v>
      </c>
      <c r="D54" s="5"/>
      <c r="J54" s="2"/>
      <c r="P54" s="200"/>
      <c r="Q54" s="200"/>
    </row>
    <row r="55" spans="1:17" x14ac:dyDescent="0.3">
      <c r="C55" s="5" t="s">
        <v>261</v>
      </c>
      <c r="D55" s="5"/>
      <c r="F55" s="200" t="s">
        <v>369</v>
      </c>
      <c r="G55" s="200"/>
      <c r="H55" s="200"/>
      <c r="J55" s="2"/>
      <c r="P55" s="200"/>
      <c r="Q55" s="200"/>
    </row>
    <row r="56" spans="1:17" x14ac:dyDescent="0.3">
      <c r="C56" s="5" t="s">
        <v>221</v>
      </c>
      <c r="D56" s="5"/>
      <c r="F56" s="200" t="s">
        <v>366</v>
      </c>
      <c r="G56" s="200"/>
      <c r="H56" s="200"/>
      <c r="J56" s="2"/>
      <c r="P56" s="200"/>
      <c r="Q56" s="200"/>
    </row>
    <row r="57" spans="1:17" s="1" customFormat="1" x14ac:dyDescent="0.3">
      <c r="B57" s="5"/>
      <c r="C57" s="58"/>
      <c r="D57" s="58"/>
      <c r="E57" s="5"/>
      <c r="F57" s="200" t="s">
        <v>367</v>
      </c>
      <c r="G57" s="200"/>
      <c r="H57" s="200"/>
      <c r="L57" s="5"/>
      <c r="M57" s="5"/>
    </row>
  </sheetData>
  <sheetProtection selectLockedCells="1" selectUnlockedCells="1"/>
  <mergeCells count="13">
    <mergeCell ref="P54:Q54"/>
    <mergeCell ref="P55:Q55"/>
    <mergeCell ref="P56:Q56"/>
    <mergeCell ref="F55:H55"/>
    <mergeCell ref="F56:H56"/>
    <mergeCell ref="F57:H57"/>
    <mergeCell ref="A7:I7"/>
    <mergeCell ref="A11:A12"/>
    <mergeCell ref="B11:B12"/>
    <mergeCell ref="C11:C12"/>
    <mergeCell ref="D11:D12"/>
    <mergeCell ref="E11:F11"/>
    <mergeCell ref="G11:I11"/>
  </mergeCells>
  <pageMargins left="0.7006944444444444" right="6.7361111111111108E-2" top="0.68541666666666667" bottom="0.12777777777777777" header="0.51180555555555551" footer="0.51180555555555551"/>
  <pageSetup paperSize="9" scale="85" firstPageNumber="0" orientation="portrait" copies="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6"/>
  <sheetViews>
    <sheetView view="pageBreakPreview" topLeftCell="A10" zoomScale="95" zoomScaleNormal="95" zoomScaleSheetLayoutView="95" workbookViewId="0">
      <selection activeCell="G25" sqref="G25"/>
    </sheetView>
  </sheetViews>
  <sheetFormatPr defaultColWidth="11.5703125" defaultRowHeight="18.75" x14ac:dyDescent="0.3"/>
  <cols>
    <col min="1" max="1" width="6.28515625" style="2" customWidth="1"/>
    <col min="2" max="2" width="40.42578125" style="2" customWidth="1"/>
    <col min="3" max="4" width="11.5703125" style="2" customWidth="1"/>
    <col min="5" max="5" width="13.140625" style="2" customWidth="1"/>
    <col min="6" max="6" width="11" style="2" customWidth="1"/>
    <col min="7" max="7" width="12.28515625" style="2" customWidth="1"/>
    <col min="8" max="8" width="11.140625" style="2" customWidth="1"/>
    <col min="9" max="9" width="11.5703125" style="2" customWidth="1"/>
    <col min="10" max="10" width="12" style="2" customWidth="1"/>
    <col min="11" max="11" width="10.85546875" style="2" customWidth="1"/>
    <col min="12" max="16384" width="11.5703125" style="2"/>
  </cols>
  <sheetData>
    <row r="1" spans="1:13" ht="19.5" x14ac:dyDescent="0.35">
      <c r="A1" s="1" t="s">
        <v>228</v>
      </c>
      <c r="E1" s="1"/>
      <c r="F1" s="1"/>
      <c r="G1" s="4"/>
      <c r="H1" s="1"/>
      <c r="I1" s="3"/>
      <c r="J1" s="1"/>
      <c r="M1" s="4"/>
    </row>
    <row r="2" spans="1:13" ht="19.5" x14ac:dyDescent="0.35">
      <c r="A2" s="1" t="s">
        <v>229</v>
      </c>
      <c r="E2" s="1"/>
      <c r="F2" s="1"/>
      <c r="G2" s="4" t="s">
        <v>377</v>
      </c>
      <c r="H2" s="1"/>
      <c r="I2" s="3"/>
      <c r="J2" s="1"/>
      <c r="M2" s="4"/>
    </row>
    <row r="3" spans="1:13" ht="19.5" x14ac:dyDescent="0.35">
      <c r="A3" s="1" t="s">
        <v>194</v>
      </c>
      <c r="B3" s="1"/>
      <c r="C3" s="1"/>
      <c r="D3" s="1"/>
      <c r="E3" s="1"/>
      <c r="F3" s="1"/>
      <c r="G3" s="4" t="s">
        <v>378</v>
      </c>
      <c r="H3" s="1"/>
      <c r="I3" s="3"/>
      <c r="J3" s="1"/>
      <c r="M3" s="4"/>
    </row>
    <row r="4" spans="1:13" ht="19.5" x14ac:dyDescent="0.35">
      <c r="A4" s="1" t="s">
        <v>226</v>
      </c>
      <c r="B4" s="1"/>
      <c r="C4" s="1"/>
      <c r="D4" s="1"/>
      <c r="E4" s="1"/>
      <c r="F4" s="1"/>
      <c r="G4" s="1"/>
      <c r="H4" s="1"/>
      <c r="I4" s="3"/>
      <c r="J4" s="1"/>
      <c r="L4" s="4"/>
      <c r="M4" s="4"/>
    </row>
    <row r="5" spans="1:13" x14ac:dyDescent="0.3">
      <c r="A5" s="1"/>
      <c r="B5" s="5"/>
      <c r="C5" s="5"/>
      <c r="D5" s="5"/>
    </row>
    <row r="6" spans="1:13" s="1" customFormat="1" x14ac:dyDescent="0.3">
      <c r="A6" s="200" t="s">
        <v>170</v>
      </c>
      <c r="B6" s="200"/>
      <c r="C6" s="200"/>
      <c r="D6" s="200"/>
      <c r="E6" s="200"/>
      <c r="F6" s="200"/>
      <c r="G6" s="200"/>
      <c r="H6" s="200"/>
      <c r="I6" s="200"/>
      <c r="J6" s="200"/>
    </row>
    <row r="7" spans="1:13" s="1" customFormat="1" x14ac:dyDescent="0.3">
      <c r="K7" s="4" t="s">
        <v>1</v>
      </c>
    </row>
    <row r="8" spans="1:13" s="1" customFormat="1" x14ac:dyDescent="0.3">
      <c r="K8" s="8"/>
    </row>
    <row r="9" spans="1:13" s="67" customFormat="1" ht="12.75" customHeight="1" x14ac:dyDescent="0.2">
      <c r="A9" s="209" t="s">
        <v>171</v>
      </c>
      <c r="B9" s="209" t="s">
        <v>172</v>
      </c>
      <c r="C9" s="209" t="s">
        <v>173</v>
      </c>
      <c r="D9" s="209" t="s">
        <v>195</v>
      </c>
      <c r="E9" s="209"/>
      <c r="F9" s="209" t="s">
        <v>196</v>
      </c>
      <c r="G9" s="209"/>
      <c r="H9" s="209" t="s">
        <v>197</v>
      </c>
      <c r="I9" s="209"/>
      <c r="J9" s="209" t="s">
        <v>198</v>
      </c>
      <c r="K9" s="209"/>
    </row>
    <row r="10" spans="1:13" s="67" customFormat="1" ht="12.75" customHeight="1" x14ac:dyDescent="0.2">
      <c r="A10" s="209"/>
      <c r="B10" s="209"/>
      <c r="C10" s="209"/>
      <c r="D10" s="228" t="s">
        <v>61</v>
      </c>
      <c r="E10" s="228"/>
      <c r="F10" s="209" t="s">
        <v>174</v>
      </c>
      <c r="G10" s="209"/>
      <c r="H10" s="209" t="s">
        <v>174</v>
      </c>
      <c r="I10" s="209"/>
      <c r="J10" s="209" t="s">
        <v>174</v>
      </c>
      <c r="K10" s="209"/>
    </row>
    <row r="11" spans="1:13" s="67" customFormat="1" ht="42.75" customHeight="1" x14ac:dyDescent="0.2">
      <c r="A11" s="209"/>
      <c r="B11" s="209"/>
      <c r="C11" s="209"/>
      <c r="D11" s="66" t="s">
        <v>175</v>
      </c>
      <c r="E11" s="66" t="s">
        <v>59</v>
      </c>
      <c r="F11" s="66" t="s">
        <v>175</v>
      </c>
      <c r="G11" s="66" t="s">
        <v>59</v>
      </c>
      <c r="H11" s="66" t="s">
        <v>175</v>
      </c>
      <c r="I11" s="66" t="s">
        <v>59</v>
      </c>
      <c r="J11" s="66" t="s">
        <v>175</v>
      </c>
      <c r="K11" s="66" t="s">
        <v>59</v>
      </c>
    </row>
    <row r="12" spans="1:13" s="9" customFormat="1" x14ac:dyDescent="0.2">
      <c r="A12" s="32">
        <v>0</v>
      </c>
      <c r="B12" s="32">
        <v>1</v>
      </c>
      <c r="C12" s="32">
        <v>2</v>
      </c>
      <c r="D12" s="32">
        <v>3</v>
      </c>
      <c r="E12" s="32">
        <v>4</v>
      </c>
      <c r="F12" s="32">
        <v>5</v>
      </c>
      <c r="G12" s="32">
        <v>6</v>
      </c>
      <c r="H12" s="32">
        <v>7</v>
      </c>
      <c r="I12" s="32">
        <v>8</v>
      </c>
      <c r="J12" s="32">
        <v>9</v>
      </c>
      <c r="K12" s="32">
        <v>10</v>
      </c>
    </row>
    <row r="13" spans="1:13" s="155" customFormat="1" ht="56.25" x14ac:dyDescent="0.2">
      <c r="A13" s="42" t="s">
        <v>176</v>
      </c>
      <c r="B13" s="180" t="s">
        <v>170</v>
      </c>
      <c r="C13" s="181"/>
      <c r="D13" s="182">
        <f>'[1]ANEXA 2'!H130</f>
        <v>0</v>
      </c>
      <c r="E13" s="183" t="s">
        <v>137</v>
      </c>
      <c r="F13" s="182">
        <f>'ANEXA 2'!M153</f>
        <v>300.6099999999999</v>
      </c>
      <c r="G13" s="183" t="s">
        <v>137</v>
      </c>
      <c r="H13" s="184"/>
      <c r="I13" s="184" t="s">
        <v>137</v>
      </c>
      <c r="J13" s="184"/>
      <c r="K13" s="183" t="s">
        <v>137</v>
      </c>
    </row>
    <row r="14" spans="1:13" s="186" customFormat="1" x14ac:dyDescent="0.2">
      <c r="A14" s="32">
        <v>1</v>
      </c>
      <c r="B14" s="51" t="s">
        <v>227</v>
      </c>
      <c r="C14" s="185"/>
      <c r="D14" s="54" t="s">
        <v>137</v>
      </c>
      <c r="E14" s="54" t="s">
        <v>137</v>
      </c>
      <c r="F14" s="54"/>
      <c r="G14" s="54" t="s">
        <v>137</v>
      </c>
      <c r="H14" s="54">
        <v>422</v>
      </c>
      <c r="I14" s="54" t="s">
        <v>137</v>
      </c>
      <c r="J14" s="54">
        <v>707</v>
      </c>
      <c r="K14" s="54" t="s">
        <v>137</v>
      </c>
    </row>
    <row r="15" spans="1:13" s="155" customFormat="1" x14ac:dyDescent="0.2">
      <c r="A15" s="42"/>
      <c r="B15" s="180" t="s">
        <v>177</v>
      </c>
      <c r="C15" s="183"/>
      <c r="D15" s="182">
        <f>D13</f>
        <v>0</v>
      </c>
      <c r="E15" s="184" t="s">
        <v>137</v>
      </c>
      <c r="F15" s="182">
        <f>SUM(F13:F14)</f>
        <v>300.6099999999999</v>
      </c>
      <c r="G15" s="184">
        <f>SUM(G13:G14)</f>
        <v>0</v>
      </c>
      <c r="H15" s="184">
        <f>H14</f>
        <v>422</v>
      </c>
      <c r="I15" s="184">
        <f>SUM(I13:I14)</f>
        <v>0</v>
      </c>
      <c r="J15" s="184">
        <f>J14</f>
        <v>707</v>
      </c>
      <c r="K15" s="184">
        <f>SUM(K13:K14)</f>
        <v>0</v>
      </c>
    </row>
    <row r="16" spans="1:13" s="155" customFormat="1" ht="43.5" customHeight="1" x14ac:dyDescent="0.2">
      <c r="A16" s="42" t="s">
        <v>178</v>
      </c>
      <c r="B16" s="180" t="s">
        <v>179</v>
      </c>
      <c r="C16" s="183"/>
      <c r="D16" s="184"/>
      <c r="E16" s="184"/>
      <c r="F16" s="184"/>
      <c r="G16" s="184"/>
      <c r="H16" s="184"/>
      <c r="I16" s="184"/>
      <c r="J16" s="184"/>
      <c r="K16" s="184"/>
    </row>
    <row r="17" spans="1:17" s="186" customFormat="1" x14ac:dyDescent="0.2">
      <c r="A17" s="32">
        <v>1</v>
      </c>
      <c r="B17" s="51"/>
      <c r="C17" s="185"/>
      <c r="D17" s="54" t="s">
        <v>137</v>
      </c>
      <c r="E17" s="54" t="s">
        <v>137</v>
      </c>
      <c r="F17" s="54"/>
      <c r="G17" s="54" t="s">
        <v>137</v>
      </c>
      <c r="H17" s="54">
        <f>F17</f>
        <v>0</v>
      </c>
      <c r="I17" s="54" t="s">
        <v>137</v>
      </c>
      <c r="J17" s="54">
        <f>F17</f>
        <v>0</v>
      </c>
      <c r="K17" s="54" t="s">
        <v>137</v>
      </c>
    </row>
    <row r="18" spans="1:17" s="186" customFormat="1" x14ac:dyDescent="0.2">
      <c r="A18" s="32">
        <v>2</v>
      </c>
      <c r="B18" s="51"/>
      <c r="C18" s="185"/>
      <c r="D18" s="54" t="s">
        <v>137</v>
      </c>
      <c r="E18" s="54" t="s">
        <v>137</v>
      </c>
      <c r="F18" s="187"/>
      <c r="G18" s="54" t="s">
        <v>137</v>
      </c>
      <c r="H18" s="54">
        <f>F18</f>
        <v>0</v>
      </c>
      <c r="I18" s="54" t="s">
        <v>137</v>
      </c>
      <c r="J18" s="54">
        <f>F18</f>
        <v>0</v>
      </c>
      <c r="K18" s="54" t="s">
        <v>137</v>
      </c>
    </row>
    <row r="19" spans="1:17" s="186" customFormat="1" x14ac:dyDescent="0.2">
      <c r="A19" s="32">
        <v>3</v>
      </c>
      <c r="B19" s="51"/>
      <c r="C19" s="185"/>
      <c r="D19" s="54" t="s">
        <v>137</v>
      </c>
      <c r="E19" s="54" t="s">
        <v>137</v>
      </c>
      <c r="F19" s="187"/>
      <c r="G19" s="54" t="s">
        <v>137</v>
      </c>
      <c r="H19" s="187"/>
      <c r="I19" s="54" t="s">
        <v>137</v>
      </c>
      <c r="J19" s="187"/>
      <c r="K19" s="54" t="s">
        <v>137</v>
      </c>
    </row>
    <row r="20" spans="1:17" s="186" customFormat="1" x14ac:dyDescent="0.2">
      <c r="A20" s="32">
        <v>4</v>
      </c>
      <c r="B20" s="51"/>
      <c r="C20" s="185"/>
      <c r="D20" s="54" t="s">
        <v>137</v>
      </c>
      <c r="E20" s="54" t="s">
        <v>137</v>
      </c>
      <c r="F20" s="54"/>
      <c r="G20" s="54" t="s">
        <v>137</v>
      </c>
      <c r="H20" s="54"/>
      <c r="I20" s="54" t="s">
        <v>137</v>
      </c>
      <c r="J20" s="54"/>
      <c r="K20" s="54" t="s">
        <v>137</v>
      </c>
    </row>
    <row r="21" spans="1:17" s="155" customFormat="1" ht="25.5" customHeight="1" x14ac:dyDescent="0.2">
      <c r="A21" s="42"/>
      <c r="B21" s="180" t="s">
        <v>180</v>
      </c>
      <c r="C21" s="183"/>
      <c r="D21" s="184" t="s">
        <v>137</v>
      </c>
      <c r="E21" s="184" t="s">
        <v>137</v>
      </c>
      <c r="F21" s="182">
        <f>SUM(F17:F20)</f>
        <v>0</v>
      </c>
      <c r="G21" s="184">
        <f>SUM(G17:G17)</f>
        <v>0</v>
      </c>
      <c r="H21" s="184">
        <f>SUM(H17:H20)</f>
        <v>0</v>
      </c>
      <c r="I21" s="184">
        <f>SUM(I17:I18)</f>
        <v>0</v>
      </c>
      <c r="J21" s="184">
        <f>SUM(J17:J20)</f>
        <v>0</v>
      </c>
      <c r="K21" s="184">
        <f>SUM(K17:K18)</f>
        <v>0</v>
      </c>
    </row>
    <row r="22" spans="1:17" s="155" customFormat="1" ht="37.5" x14ac:dyDescent="0.2">
      <c r="A22" s="42" t="s">
        <v>181</v>
      </c>
      <c r="B22" s="180" t="s">
        <v>182</v>
      </c>
      <c r="C22" s="183"/>
      <c r="D22" s="182">
        <f>D15</f>
        <v>0</v>
      </c>
      <c r="E22" s="184">
        <v>0</v>
      </c>
      <c r="F22" s="182">
        <f>F15+F21</f>
        <v>300.6099999999999</v>
      </c>
      <c r="G22" s="184">
        <f>E22+G15-G21</f>
        <v>0</v>
      </c>
      <c r="H22" s="184">
        <f>H15+H21</f>
        <v>422</v>
      </c>
      <c r="I22" s="184">
        <f>G22+I15-I21</f>
        <v>0</v>
      </c>
      <c r="J22" s="184">
        <f>J15+J21</f>
        <v>707</v>
      </c>
      <c r="K22" s="184">
        <f>I22+K15-K21</f>
        <v>0</v>
      </c>
    </row>
    <row r="23" spans="1:17" s="155" customFormat="1" x14ac:dyDescent="0.2">
      <c r="C23" s="188"/>
      <c r="D23" s="189"/>
      <c r="E23" s="190"/>
      <c r="F23" s="189"/>
      <c r="G23" s="190"/>
      <c r="H23" s="190"/>
      <c r="I23" s="190"/>
      <c r="J23" s="190"/>
      <c r="K23" s="190"/>
    </row>
    <row r="24" spans="1:17" x14ac:dyDescent="0.3">
      <c r="B24" s="5" t="s">
        <v>260</v>
      </c>
      <c r="D24" s="5"/>
      <c r="P24" s="200"/>
      <c r="Q24" s="200"/>
    </row>
    <row r="25" spans="1:17" x14ac:dyDescent="0.3">
      <c r="B25" s="5" t="s">
        <v>261</v>
      </c>
      <c r="D25" s="5"/>
      <c r="H25" s="5" t="s">
        <v>379</v>
      </c>
      <c r="I25" s="5"/>
      <c r="J25" s="5"/>
      <c r="P25" s="200"/>
      <c r="Q25" s="200"/>
    </row>
    <row r="26" spans="1:17" x14ac:dyDescent="0.3">
      <c r="B26" s="5" t="s">
        <v>221</v>
      </c>
      <c r="D26" s="5"/>
      <c r="H26" s="5" t="s">
        <v>366</v>
      </c>
      <c r="I26" s="5"/>
      <c r="J26" s="5"/>
      <c r="P26" s="200"/>
      <c r="Q26" s="200"/>
    </row>
    <row r="27" spans="1:17" s="1" customFormat="1" x14ac:dyDescent="0.3">
      <c r="B27" s="5"/>
      <c r="C27" s="58"/>
      <c r="D27" s="58"/>
      <c r="E27" s="5"/>
      <c r="H27" s="5" t="s">
        <v>367</v>
      </c>
      <c r="I27" s="5"/>
      <c r="J27" s="5"/>
      <c r="L27" s="5"/>
      <c r="M27" s="5"/>
    </row>
    <row r="28" spans="1:17" s="1" customFormat="1" x14ac:dyDescent="0.3">
      <c r="B28" s="5"/>
      <c r="C28" s="58"/>
      <c r="D28" s="58"/>
      <c r="E28" s="5"/>
      <c r="H28" s="5"/>
      <c r="I28" s="5"/>
      <c r="J28" s="5"/>
      <c r="L28" s="5"/>
      <c r="M28" s="5"/>
    </row>
    <row r="29" spans="1:17" s="1" customFormat="1" x14ac:dyDescent="0.3">
      <c r="B29" s="5"/>
      <c r="C29" s="58"/>
      <c r="D29" s="58"/>
      <c r="E29" s="5"/>
      <c r="H29" s="5"/>
      <c r="I29" s="5"/>
      <c r="J29" s="5"/>
      <c r="L29" s="5"/>
      <c r="M29" s="5"/>
    </row>
    <row r="32" spans="1:17" x14ac:dyDescent="0.3">
      <c r="B32" s="8"/>
      <c r="C32" s="118"/>
      <c r="D32" s="118"/>
      <c r="E32" s="118"/>
    </row>
    <row r="33" spans="3:5" x14ac:dyDescent="0.3">
      <c r="C33" s="118"/>
      <c r="D33" s="118"/>
      <c r="E33" s="118"/>
    </row>
    <row r="34" spans="3:5" x14ac:dyDescent="0.3">
      <c r="C34" s="118"/>
      <c r="D34" s="118"/>
      <c r="E34" s="118"/>
    </row>
    <row r="35" spans="3:5" x14ac:dyDescent="0.3">
      <c r="C35" s="118"/>
      <c r="D35" s="118"/>
      <c r="E35" s="118"/>
    </row>
    <row r="36" spans="3:5" x14ac:dyDescent="0.3">
      <c r="C36" s="118"/>
      <c r="D36" s="118"/>
      <c r="E36" s="118"/>
    </row>
  </sheetData>
  <sheetProtection selectLockedCells="1" selectUnlockedCells="1"/>
  <mergeCells count="15">
    <mergeCell ref="P25:Q25"/>
    <mergeCell ref="P26:Q26"/>
    <mergeCell ref="A6:J6"/>
    <mergeCell ref="A9:A11"/>
    <mergeCell ref="B9:B11"/>
    <mergeCell ref="C9:C11"/>
    <mergeCell ref="D9:E9"/>
    <mergeCell ref="F9:G9"/>
    <mergeCell ref="H9:I9"/>
    <mergeCell ref="J9:K9"/>
    <mergeCell ref="D10:E10"/>
    <mergeCell ref="F10:G10"/>
    <mergeCell ref="H10:I10"/>
    <mergeCell ref="J10:K10"/>
    <mergeCell ref="P24:Q24"/>
  </mergeCells>
  <pageMargins left="0.82677165354330717" right="7.874015748031496E-2" top="0.6692913385826772" bottom="0.11811023622047245" header="0.51181102362204722" footer="0.51181102362204722"/>
  <pageSetup paperSize="9" scale="87" firstPageNumber="0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15</vt:i4>
      </vt:variant>
    </vt:vector>
  </HeadingPairs>
  <TitlesOfParts>
    <vt:vector size="20" baseType="lpstr">
      <vt:lpstr>ANEXA 1 </vt:lpstr>
      <vt:lpstr>ANEXA 2</vt:lpstr>
      <vt:lpstr>Anexa 3</vt:lpstr>
      <vt:lpstr>Anexa 4</vt:lpstr>
      <vt:lpstr>Anexa 5</vt:lpstr>
      <vt:lpstr>anexa</vt:lpstr>
      <vt:lpstr>'ANEXA 2'!Excel_BuiltIn_Print_Area</vt:lpstr>
      <vt:lpstr>'ANEXA 1 '!Excel_BuiltIn_Print_Titles</vt:lpstr>
      <vt:lpstr>'ANEXA 2'!Excel_BuiltIn_Print_Titles</vt:lpstr>
      <vt:lpstr>'Anexa 4'!Excel_BuiltIn_Print_Titles</vt:lpstr>
      <vt:lpstr>Excel_BuiltIn_Print_Titles_1</vt:lpstr>
      <vt:lpstr>Excel_BuiltIn_Print_Titles_5_1</vt:lpstr>
      <vt:lpstr>'ANEXA 1 '!Imprimare_titluri</vt:lpstr>
      <vt:lpstr>'ANEXA 2'!Imprimare_titluri</vt:lpstr>
      <vt:lpstr>'Anexa 4'!Imprimare_titluri</vt:lpstr>
      <vt:lpstr>'ANEXA 1 '!Zona_de_imprimat</vt:lpstr>
      <vt:lpstr>'ANEXA 2'!Zona_de_imprimat</vt:lpstr>
      <vt:lpstr>'Anexa 3'!Zona_de_imprimat</vt:lpstr>
      <vt:lpstr>'Anexa 4'!Zona_de_imprimat</vt:lpstr>
      <vt:lpstr>'Anexa 5'!Zona_de_imprimat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</dc:creator>
  <cp:lastModifiedBy>Tulbure Mihaela</cp:lastModifiedBy>
  <cp:lastPrinted>2025-06-04T09:11:14Z</cp:lastPrinted>
  <dcterms:created xsi:type="dcterms:W3CDTF">2017-12-27T14:24:07Z</dcterms:created>
  <dcterms:modified xsi:type="dcterms:W3CDTF">2025-06-04T09:24:50Z</dcterms:modified>
</cp:coreProperties>
</file>